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70" windowWidth="7485" windowHeight="3900"/>
  </bookViews>
  <sheets>
    <sheet name="Sortert 6-25 år" sheetId="4" r:id="rId1"/>
    <sheet name="Sortert størrelse" sheetId="2" r:id="rId2"/>
  </sheets>
  <calcPr calcId="145621"/>
</workbook>
</file>

<file path=xl/calcChain.xml><?xml version="1.0" encoding="utf-8"?>
<calcChain xmlns="http://schemas.openxmlformats.org/spreadsheetml/2006/main">
  <c r="J56" i="4" l="1"/>
  <c r="K56" i="4"/>
  <c r="J49" i="4" l="1"/>
  <c r="H68" i="4" l="1"/>
  <c r="K45" i="4" l="1"/>
  <c r="K36" i="4"/>
  <c r="J51" i="4"/>
  <c r="K24" i="4" l="1"/>
  <c r="J18" i="4"/>
  <c r="J19" i="4"/>
  <c r="H67" i="4" l="1"/>
  <c r="H66" i="4"/>
  <c r="H65" i="4"/>
  <c r="F67" i="4"/>
  <c r="F66" i="4"/>
  <c r="F65" i="4"/>
  <c r="H79" i="4"/>
  <c r="F79" i="4"/>
  <c r="F78" i="4"/>
  <c r="F77" i="4"/>
  <c r="F76" i="4"/>
  <c r="F75" i="4"/>
  <c r="F74" i="4"/>
  <c r="F73" i="4"/>
  <c r="F72" i="4"/>
  <c r="F71" i="4"/>
  <c r="F70" i="4"/>
  <c r="F69" i="4"/>
  <c r="F68" i="4"/>
  <c r="B64" i="4"/>
  <c r="H78" i="4"/>
  <c r="H77" i="4"/>
  <c r="H76" i="4"/>
  <c r="H75" i="4"/>
  <c r="H74" i="4"/>
  <c r="H73" i="4"/>
  <c r="H72" i="4"/>
  <c r="H71" i="4"/>
  <c r="H70" i="4"/>
  <c r="H69" i="4"/>
  <c r="J45" i="4" l="1"/>
  <c r="K44" i="4"/>
  <c r="J36" i="4"/>
  <c r="J32" i="4" s="1"/>
  <c r="K35" i="4"/>
  <c r="J54" i="4" s="1"/>
  <c r="K54" i="4" s="1"/>
  <c r="K29" i="4"/>
  <c r="K28" i="4"/>
  <c r="K27" i="4"/>
  <c r="K25" i="4"/>
  <c r="K26" i="4" s="1"/>
  <c r="K23" i="4"/>
  <c r="K22" i="4"/>
  <c r="J11" i="4"/>
  <c r="J8" i="4" s="1"/>
  <c r="K42" i="4" s="1"/>
  <c r="J61" i="4" s="1"/>
  <c r="K61" i="4" s="1"/>
  <c r="K10" i="4"/>
  <c r="K3" i="4" s="1"/>
  <c r="J10" i="4"/>
  <c r="J3" i="4" s="1"/>
  <c r="K46" i="4" s="1"/>
  <c r="J7" i="4"/>
  <c r="K50" i="4" s="1"/>
  <c r="J6" i="4"/>
  <c r="K49" i="4" s="1"/>
  <c r="J5" i="4"/>
  <c r="K48" i="4" s="1"/>
  <c r="J4" i="4"/>
  <c r="K38" i="4" s="1"/>
  <c r="J57" i="4" s="1"/>
  <c r="K57" i="4" s="1"/>
  <c r="K2" i="4"/>
  <c r="J2" i="4"/>
  <c r="A10" i="4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F5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F6" i="2"/>
  <c r="F7" i="2"/>
  <c r="F8" i="2"/>
  <c r="K4" i="4" s="1"/>
  <c r="F9" i="2"/>
  <c r="F10" i="2"/>
  <c r="F11" i="2"/>
  <c r="F12" i="2"/>
  <c r="F13" i="2"/>
  <c r="F14" i="2"/>
  <c r="K6" i="4" s="1"/>
  <c r="F15" i="2"/>
  <c r="K11" i="4" s="1"/>
  <c r="K8" i="4" s="1"/>
  <c r="F16" i="2"/>
  <c r="F17" i="2"/>
  <c r="K5" i="4" s="1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K7" i="4" l="1"/>
  <c r="K12" i="4" s="1"/>
  <c r="K39" i="4"/>
  <c r="J58" i="4" s="1"/>
  <c r="K58" i="4" s="1"/>
  <c r="K40" i="4"/>
  <c r="J59" i="4" s="1"/>
  <c r="K59" i="4" s="1"/>
  <c r="K47" i="4"/>
  <c r="K51" i="4"/>
  <c r="J12" i="4"/>
  <c r="J55" i="4"/>
  <c r="K55" i="4" s="1"/>
  <c r="K37" i="4"/>
  <c r="K41" i="4"/>
  <c r="J60" i="4" s="1"/>
  <c r="K60" i="4" s="1"/>
  <c r="J15" i="4" l="1"/>
  <c r="J16" i="4"/>
</calcChain>
</file>

<file path=xl/sharedStrings.xml><?xml version="1.0" encoding="utf-8"?>
<sst xmlns="http://schemas.openxmlformats.org/spreadsheetml/2006/main" count="215" uniqueCount="166">
  <si>
    <t>IK03 Oslo Idrettskrets</t>
  </si>
  <si>
    <t>Idrettsregistreringen 2011</t>
  </si>
  <si>
    <t>kvinner</t>
  </si>
  <si>
    <t>menn</t>
  </si>
  <si>
    <t>sum</t>
  </si>
  <si>
    <t>akt./gruppe</t>
  </si>
  <si>
    <t>0-5</t>
  </si>
  <si>
    <t>6-12</t>
  </si>
  <si>
    <t>13-19</t>
  </si>
  <si>
    <t>20-25</t>
  </si>
  <si>
    <t>26-</t>
  </si>
  <si>
    <t>K</t>
  </si>
  <si>
    <t>M</t>
  </si>
  <si>
    <t>TOTAL</t>
  </si>
  <si>
    <t>000 Idrett generelt</t>
  </si>
  <si>
    <t>110 Ake og bob</t>
  </si>
  <si>
    <t>120 Badminton</t>
  </si>
  <si>
    <t>130 Bandy</t>
  </si>
  <si>
    <t>140 Basketball</t>
  </si>
  <si>
    <t>160 Boksing</t>
  </si>
  <si>
    <t>170 Bordtennis</t>
  </si>
  <si>
    <t>180 Bowling</t>
  </si>
  <si>
    <t>190 Bryting</t>
  </si>
  <si>
    <t>200 Bueskyting</t>
  </si>
  <si>
    <t>210 Casting</t>
  </si>
  <si>
    <t>220 Curling</t>
  </si>
  <si>
    <t>230 Sykkel</t>
  </si>
  <si>
    <t>240 Dykking</t>
  </si>
  <si>
    <t>250 Fekting</t>
  </si>
  <si>
    <t>260 Fotball</t>
  </si>
  <si>
    <t>270 Friidrett</t>
  </si>
  <si>
    <t>290 Golf</t>
  </si>
  <si>
    <t>300 Gymnastikk og turn</t>
  </si>
  <si>
    <t>310 Idrett for funksjonshemmede</t>
  </si>
  <si>
    <t>320 Hundekjøring</t>
  </si>
  <si>
    <t>330 Håndball</t>
  </si>
  <si>
    <t>340 Ishockey</t>
  </si>
  <si>
    <t>350 Judo</t>
  </si>
  <si>
    <t>360 Padling</t>
  </si>
  <si>
    <t>370 Luftsport</t>
  </si>
  <si>
    <t>380 Orientering</t>
  </si>
  <si>
    <t>390 Roing</t>
  </si>
  <si>
    <t>400 Ridning</t>
  </si>
  <si>
    <t>410 Seiling</t>
  </si>
  <si>
    <t>420 Ski</t>
  </si>
  <si>
    <t>430 Skyting</t>
  </si>
  <si>
    <t>440 Skøyter</t>
  </si>
  <si>
    <t>450 Svømming</t>
  </si>
  <si>
    <t>460 Tennis</t>
  </si>
  <si>
    <t>470 Vektløfting</t>
  </si>
  <si>
    <t>480 Volleyball</t>
  </si>
  <si>
    <t>490 Skiskyting</t>
  </si>
  <si>
    <t>500 Motorsport</t>
  </si>
  <si>
    <t>510 Dans</t>
  </si>
  <si>
    <t>520 Kampsport</t>
  </si>
  <si>
    <t>530 Vannski</t>
  </si>
  <si>
    <t>540 Squash</t>
  </si>
  <si>
    <t>550 Styrkeløft</t>
  </si>
  <si>
    <t>560 Amerikanske idretter</t>
  </si>
  <si>
    <t>570 Biljard</t>
  </si>
  <si>
    <t>580 Kickboksing</t>
  </si>
  <si>
    <t>590 Klatring</t>
  </si>
  <si>
    <t>610 Soft- og baseball</t>
  </si>
  <si>
    <t>620 Studentidrett</t>
  </si>
  <si>
    <t>630 Triathlon</t>
  </si>
  <si>
    <t>640 Fleridretter</t>
  </si>
  <si>
    <t>720 Rugby</t>
  </si>
  <si>
    <t>730 Snowboard</t>
  </si>
  <si>
    <t>890 Trim/mosjon</t>
  </si>
  <si>
    <t>920 Cricket</t>
  </si>
  <si>
    <t>Oppdatert 19.10.2012 12:20</t>
  </si>
  <si>
    <t>side 1/1</t>
  </si>
  <si>
    <t>Aktivitetstall/status (Aktive utøvere)</t>
  </si>
  <si>
    <t xml:space="preserve">totalt </t>
  </si>
  <si>
    <t>6-25 år</t>
  </si>
  <si>
    <t>Gruppert etter anleggstype</t>
  </si>
  <si>
    <t>håndball/basketball/volleyball</t>
  </si>
  <si>
    <t>kampsport/dans-utøvere</t>
  </si>
  <si>
    <t>6-25-år</t>
  </si>
  <si>
    <t>turnere</t>
  </si>
  <si>
    <t>svømmere</t>
  </si>
  <si>
    <t>klatrere</t>
  </si>
  <si>
    <t>bandy-spillere (utendørsflater/flerbrukshall)</t>
  </si>
  <si>
    <t>ishockey og skøyter (primært ishall)</t>
  </si>
  <si>
    <t>Andre summer</t>
  </si>
  <si>
    <t>kampsportutøvere</t>
  </si>
  <si>
    <t>totalt isbrukere</t>
  </si>
  <si>
    <t>innebandy/håndball/basketball/volleyball</t>
  </si>
  <si>
    <t>Antall anlegg gitt dekning som for fleridrettshaller</t>
  </si>
  <si>
    <t>antall ishaller ved samme "anleggs"dekning som for flerbrukshaller</t>
  </si>
  <si>
    <t>antall ishaller ved samme arealdekning som for flerbrukshaller</t>
  </si>
  <si>
    <t>kvm ved samme arealdekning Kampsport/dans som for flerbrukshaller</t>
  </si>
  <si>
    <t>Areal spilleflate ulike typer anlegg</t>
  </si>
  <si>
    <t>32*60m</t>
  </si>
  <si>
    <t>kvm spilleflate ishall</t>
  </si>
  <si>
    <t>23*44m</t>
  </si>
  <si>
    <t>kvm spilleflate flerbrukshall</t>
  </si>
  <si>
    <t>16*44m</t>
  </si>
  <si>
    <t>kampsportareale, regionale stevner</t>
  </si>
  <si>
    <t>36*44m</t>
  </si>
  <si>
    <t>17*29m</t>
  </si>
  <si>
    <t>kvm areal 25 m basseng med gangsoner</t>
  </si>
  <si>
    <t>29*54m</t>
  </si>
  <si>
    <t>kvm areal 50 m basseng med gangsoner</t>
  </si>
  <si>
    <t>29*80m</t>
  </si>
  <si>
    <t>kvm 50m anlegg med separat stupebasseng</t>
  </si>
  <si>
    <t>anlegg</t>
  </si>
  <si>
    <t>brukere</t>
  </si>
  <si>
    <t>org. brukere pr. type anlegg</t>
  </si>
  <si>
    <t>Kunstgressbane</t>
  </si>
  <si>
    <t>Klassisk fleridrettshall</t>
  </si>
  <si>
    <t>kampsport/dans-anlegg</t>
  </si>
  <si>
    <t>turnhall</t>
  </si>
  <si>
    <t>svømmeanlegg</t>
  </si>
  <si>
    <t>klatring</t>
  </si>
  <si>
    <t>bandy-bane</t>
  </si>
  <si>
    <t>totalt brukere pr. type anlegg</t>
  </si>
  <si>
    <t>Kunstgressbane (like mye uorganisert)</t>
  </si>
  <si>
    <t>svømming (bare 2% organisert)</t>
  </si>
  <si>
    <t>klatring (antar 20 % organisert i klubb)</t>
  </si>
  <si>
    <t>bandy-bane (antar 20% organiserte)</t>
  </si>
  <si>
    <t>Ishall</t>
  </si>
  <si>
    <t>pr.time</t>
  </si>
  <si>
    <t>org. brukere pr. time - pr. type anlegg</t>
  </si>
  <si>
    <t>Kunstgressbane (max på tvers= 42)</t>
  </si>
  <si>
    <t>Klassisk fleridrettshall (håndball=16 utøvere)</t>
  </si>
  <si>
    <t>turnhall (basishall max anbefalt 25?)</t>
  </si>
  <si>
    <t xml:space="preserve"> ca. ønsket areal riksanlegg kampsport 5 saler</t>
  </si>
  <si>
    <t>medlemmer</t>
  </si>
  <si>
    <t>innbyggere</t>
  </si>
  <si>
    <t>korreksjon</t>
  </si>
  <si>
    <t>Kampsport flyttet til Bislett. Ellers stor medlemsmasse pga. seilklubber og Friskis/Svettis</t>
  </si>
  <si>
    <t>antall lag og medlemmer pr bydel</t>
  </si>
  <si>
    <t>Klubber er flyttet til anlegg i andre bydeler, selv om de fortsatt er registrert under bydelen</t>
  </si>
  <si>
    <t>10.6o8 medlemmer i skiforeningen (trukket ut), Heming og Golf trekker opp</t>
  </si>
  <si>
    <t xml:space="preserve">  01 Gamle Oslo</t>
  </si>
  <si>
    <t xml:space="preserve">  02 Grünerløkka</t>
  </si>
  <si>
    <t xml:space="preserve">  03 Sagene</t>
  </si>
  <si>
    <t xml:space="preserve">  04 St.Hanshaugen</t>
  </si>
  <si>
    <t xml:space="preserve">  05 Frogner</t>
  </si>
  <si>
    <t xml:space="preserve">  06 Ullern</t>
  </si>
  <si>
    <t xml:space="preserve">  07 Vestre Aker</t>
  </si>
  <si>
    <t xml:space="preserve">  08 Nordre Aker</t>
  </si>
  <si>
    <t xml:space="preserve">  09 Bjerke</t>
  </si>
  <si>
    <t xml:space="preserve">  10 Grorud</t>
  </si>
  <si>
    <t xml:space="preserve">  11 Stovner</t>
  </si>
  <si>
    <t xml:space="preserve">  12 Alna</t>
  </si>
  <si>
    <t xml:space="preserve">  13 Østensjø</t>
  </si>
  <si>
    <t xml:space="preserve">  14 Nordstrand</t>
  </si>
  <si>
    <t xml:space="preserve">  15 Søndre Nordstrand</t>
  </si>
  <si>
    <t xml:space="preserve">  Oslo i alt</t>
  </si>
  <si>
    <t>Her er ikke tatt hensyn til at mange er medlem i flere idrettslag</t>
  </si>
  <si>
    <t>Njård, Oslo kajakkklubb, Ullern IF, tennis, seiling, roing. Svømming med 144 medl er trukket ut.</t>
  </si>
  <si>
    <t>Kjelsås IL, Lyn, Korsvoll IL, Koll, tennis, fiske, skyting, ski, m.m.. Godt og allsidig tilbud!</t>
  </si>
  <si>
    <t>kvm ca. samlet areal kampsportanlegg Bislet, Jordal, Oppsal, Bjølsen</t>
  </si>
  <si>
    <t>Gitt trening pr.person i snitt 2 timer hver uke 17-22 (5t) man-fre</t>
  </si>
  <si>
    <t>svømmeanlegg (25 m.max anbefalt voksne= 25)</t>
  </si>
  <si>
    <t>Ishall (max anbefalt voksne= 25)</t>
  </si>
  <si>
    <t>Turn basishall</t>
  </si>
  <si>
    <t>20*23m</t>
  </si>
  <si>
    <t>turnhall (heldigvis er det fremdeles gymsaler...)</t>
  </si>
  <si>
    <t>kampsport/dans-anlegg (+ kjellere og gymsaler)</t>
  </si>
  <si>
    <t>antall ishaller i dag (5 kommunale og 1 privat)</t>
  </si>
  <si>
    <t>timer pr. lag pr. uke i flerbrukshall (8 pers.pr.lag?)</t>
  </si>
  <si>
    <t>serielag i 2009 som er primære flerbrukshhallbrukere</t>
  </si>
  <si>
    <t>kampsport/dans-anlegg (4 små "binger"...)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</si>
</sst>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21" x14ac:knownFonts="1">
    <font>
      <sz val="10"/>
      <color indexed="8"/>
      <name val="MS Sans Serif"/>
    </font>
    <font>
      <b/>
      <sz val="11.25"/>
      <color indexed="8"/>
      <name val="Tahoma"/>
      <family val="2"/>
    </font>
    <font>
      <b/>
      <sz val="11.25"/>
      <color indexed="8"/>
      <name val="Tahoma"/>
      <family val="2"/>
    </font>
    <font>
      <b/>
      <sz val="8.25"/>
      <color indexed="8"/>
      <name val="Tahoma"/>
      <family val="2"/>
    </font>
    <font>
      <b/>
      <sz val="8.25"/>
      <color indexed="8"/>
      <name val="Tahoma"/>
      <family val="2"/>
    </font>
    <font>
      <b/>
      <sz val="8.25"/>
      <color indexed="8"/>
      <name val="Tahoma"/>
      <family val="2"/>
    </font>
    <font>
      <b/>
      <sz val="9.75"/>
      <color indexed="8"/>
      <name val="Arial"/>
      <family val="2"/>
    </font>
    <font>
      <b/>
      <sz val="9.75"/>
      <color indexed="8"/>
      <name val="Arial"/>
      <family val="2"/>
    </font>
    <font>
      <i/>
      <sz val="9"/>
      <color indexed="8"/>
      <name val="Arial"/>
      <family val="2"/>
    </font>
    <font>
      <sz val="10"/>
      <color indexed="8"/>
      <name val="MS Sans Serif"/>
      <family val="2"/>
    </font>
    <font>
      <b/>
      <sz val="10"/>
      <color indexed="8"/>
      <name val="MS Sans Serif"/>
      <family val="2"/>
    </font>
    <font>
      <b/>
      <sz val="8.5"/>
      <color indexed="8"/>
      <name val="Tahoma"/>
      <family val="2"/>
    </font>
    <font>
      <sz val="8.5"/>
      <color indexed="8"/>
      <name val="MS Sans Serif"/>
      <family val="2"/>
    </font>
    <font>
      <sz val="10"/>
      <color indexed="8"/>
      <name val="MS Sans Serif"/>
      <family val="2"/>
    </font>
    <font>
      <sz val="8"/>
      <name val="Helv"/>
    </font>
    <font>
      <b/>
      <sz val="9"/>
      <name val="Arial"/>
      <family val="2"/>
    </font>
    <font>
      <sz val="9"/>
      <color indexed="8"/>
      <name val="Arial"/>
      <family val="2"/>
    </font>
    <font>
      <b/>
      <sz val="8"/>
      <color indexed="8"/>
      <name val="MS Sans Serif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.75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4" fillId="0" borderId="0"/>
    <xf numFmtId="0" fontId="14" fillId="0" borderId="0"/>
  </cellStyleXfs>
  <cellXfs count="135">
    <xf numFmtId="0" fontId="0" fillId="0" borderId="0" xfId="0" applyNumberFormat="1" applyFill="1" applyBorder="1" applyAlignment="1" applyProtection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1" fontId="0" fillId="0" borderId="0" xfId="0" applyNumberFormat="1" applyFill="1" applyBorder="1" applyAlignment="1" applyProtection="1"/>
    <xf numFmtId="1" fontId="7" fillId="0" borderId="1" xfId="0" applyNumberFormat="1" applyFont="1" applyBorder="1" applyAlignment="1">
      <alignment horizontal="right" vertical="center"/>
    </xf>
    <xf numFmtId="1" fontId="7" fillId="0" borderId="0" xfId="0" applyNumberFormat="1" applyFont="1" applyBorder="1" applyAlignment="1">
      <alignment horizontal="right" vertical="center"/>
    </xf>
    <xf numFmtId="1" fontId="7" fillId="0" borderId="2" xfId="0" applyNumberFormat="1" applyFont="1" applyBorder="1" applyAlignment="1">
      <alignment horizontal="right" vertical="center"/>
    </xf>
    <xf numFmtId="0" fontId="0" fillId="0" borderId="1" xfId="0" applyNumberFormat="1" applyFill="1" applyBorder="1" applyAlignment="1" applyProtection="1"/>
    <xf numFmtId="0" fontId="0" fillId="0" borderId="2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0" fillId="4" borderId="3" xfId="0" applyNumberFormat="1" applyFill="1" applyBorder="1" applyAlignment="1" applyProtection="1"/>
    <xf numFmtId="0" fontId="0" fillId="2" borderId="3" xfId="0" applyNumberFormat="1" applyFill="1" applyBorder="1" applyAlignment="1" applyProtection="1"/>
    <xf numFmtId="0" fontId="0" fillId="2" borderId="4" xfId="0" applyNumberFormat="1" applyFill="1" applyBorder="1" applyAlignment="1" applyProtection="1"/>
    <xf numFmtId="0" fontId="10" fillId="2" borderId="4" xfId="0" applyNumberFormat="1" applyFont="1" applyFill="1" applyBorder="1" applyAlignment="1" applyProtection="1"/>
    <xf numFmtId="0" fontId="0" fillId="2" borderId="5" xfId="0" applyNumberFormat="1" applyFill="1" applyBorder="1" applyAlignment="1" applyProtection="1"/>
    <xf numFmtId="0" fontId="0" fillId="3" borderId="3" xfId="0" applyNumberFormat="1" applyFill="1" applyBorder="1" applyAlignment="1" applyProtection="1"/>
    <xf numFmtId="0" fontId="3" fillId="3" borderId="4" xfId="0" applyFont="1" applyFill="1" applyBorder="1" applyAlignment="1">
      <alignment horizontal="center" vertical="center"/>
    </xf>
    <xf numFmtId="0" fontId="0" fillId="3" borderId="4" xfId="0" applyNumberFormat="1" applyFill="1" applyBorder="1" applyAlignment="1" applyProtection="1"/>
    <xf numFmtId="0" fontId="3" fillId="3" borderId="5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0" fillId="0" borderId="7" xfId="0" applyNumberFormat="1" applyFill="1" applyBorder="1" applyAlignment="1" applyProtection="1"/>
    <xf numFmtId="0" fontId="0" fillId="0" borderId="8" xfId="0" applyNumberFormat="1" applyFill="1" applyBorder="1" applyAlignment="1" applyProtection="1"/>
    <xf numFmtId="0" fontId="8" fillId="4" borderId="4" xfId="0" applyFont="1" applyFill="1" applyBorder="1" applyAlignment="1">
      <alignment vertical="center"/>
    </xf>
    <xf numFmtId="1" fontId="7" fillId="4" borderId="3" xfId="0" applyNumberFormat="1" applyFont="1" applyFill="1" applyBorder="1" applyAlignment="1">
      <alignment horizontal="right" vertical="center"/>
    </xf>
    <xf numFmtId="1" fontId="7" fillId="4" borderId="4" xfId="0" applyNumberFormat="1" applyFont="1" applyFill="1" applyBorder="1" applyAlignment="1">
      <alignment horizontal="right" vertical="center"/>
    </xf>
    <xf numFmtId="1" fontId="7" fillId="4" borderId="5" xfId="0" applyNumberFormat="1" applyFont="1" applyFill="1" applyBorder="1" applyAlignment="1">
      <alignment horizontal="right" vertical="center"/>
    </xf>
    <xf numFmtId="0" fontId="9" fillId="5" borderId="3" xfId="0" applyNumberFormat="1" applyFont="1" applyFill="1" applyBorder="1" applyAlignment="1" applyProtection="1"/>
    <xf numFmtId="0" fontId="0" fillId="5" borderId="4" xfId="0" applyNumberFormat="1" applyFill="1" applyBorder="1" applyAlignment="1" applyProtection="1"/>
    <xf numFmtId="0" fontId="0" fillId="5" borderId="5" xfId="0" applyNumberFormat="1" applyFill="1" applyBorder="1" applyAlignment="1" applyProtection="1"/>
    <xf numFmtId="0" fontId="9" fillId="3" borderId="11" xfId="0" applyNumberFormat="1" applyFont="1" applyFill="1" applyBorder="1" applyAlignment="1" applyProtection="1"/>
    <xf numFmtId="0" fontId="9" fillId="3" borderId="2" xfId="0" applyNumberFormat="1" applyFont="1" applyFill="1" applyBorder="1" applyAlignment="1" applyProtection="1"/>
    <xf numFmtId="1" fontId="0" fillId="3" borderId="12" xfId="0" applyNumberFormat="1" applyFill="1" applyBorder="1" applyAlignment="1" applyProtection="1"/>
    <xf numFmtId="0" fontId="9" fillId="3" borderId="6" xfId="0" applyNumberFormat="1" applyFont="1" applyFill="1" applyBorder="1" applyAlignment="1" applyProtection="1"/>
    <xf numFmtId="0" fontId="5" fillId="3" borderId="3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right" vertical="center"/>
    </xf>
    <xf numFmtId="0" fontId="0" fillId="5" borderId="3" xfId="0" applyNumberFormat="1" applyFill="1" applyBorder="1" applyAlignment="1" applyProtection="1"/>
    <xf numFmtId="0" fontId="3" fillId="5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right" vertical="center"/>
    </xf>
    <xf numFmtId="0" fontId="5" fillId="5" borderId="4" xfId="0" applyFont="1" applyFill="1" applyBorder="1" applyAlignment="1">
      <alignment horizontal="right" vertical="center"/>
    </xf>
    <xf numFmtId="0" fontId="5" fillId="5" borderId="5" xfId="0" applyFont="1" applyFill="1" applyBorder="1" applyAlignment="1">
      <alignment horizontal="right" vertical="center"/>
    </xf>
    <xf numFmtId="0" fontId="4" fillId="5" borderId="5" xfId="0" applyFont="1" applyFill="1" applyBorder="1" applyAlignment="1">
      <alignment horizontal="left" vertical="center"/>
    </xf>
    <xf numFmtId="0" fontId="0" fillId="5" borderId="13" xfId="0" applyNumberFormat="1" applyFill="1" applyBorder="1" applyAlignment="1" applyProtection="1"/>
    <xf numFmtId="0" fontId="11" fillId="2" borderId="3" xfId="0" applyNumberFormat="1" applyFont="1" applyFill="1" applyBorder="1" applyAlignment="1" applyProtection="1"/>
    <xf numFmtId="0" fontId="11" fillId="2" borderId="4" xfId="0" applyNumberFormat="1" applyFont="1" applyFill="1" applyBorder="1" applyAlignment="1" applyProtection="1"/>
    <xf numFmtId="0" fontId="11" fillId="2" borderId="5" xfId="0" applyNumberFormat="1" applyFont="1" applyFill="1" applyBorder="1" applyAlignment="1" applyProtection="1"/>
    <xf numFmtId="0" fontId="9" fillId="5" borderId="5" xfId="0" applyNumberFormat="1" applyFont="1" applyFill="1" applyBorder="1" applyAlignment="1" applyProtection="1"/>
    <xf numFmtId="0" fontId="9" fillId="5" borderId="4" xfId="0" applyNumberFormat="1" applyFont="1" applyFill="1" applyBorder="1" applyAlignment="1" applyProtection="1"/>
    <xf numFmtId="0" fontId="10" fillId="5" borderId="5" xfId="0" applyNumberFormat="1" applyFont="1" applyFill="1" applyBorder="1" applyAlignment="1" applyProtection="1"/>
    <xf numFmtId="0" fontId="9" fillId="3" borderId="9" xfId="0" applyNumberFormat="1" applyFont="1" applyFill="1" applyBorder="1" applyAlignment="1" applyProtection="1"/>
    <xf numFmtId="0" fontId="0" fillId="3" borderId="11" xfId="0" applyNumberFormat="1" applyFill="1" applyBorder="1" applyAlignment="1" applyProtection="1"/>
    <xf numFmtId="164" fontId="0" fillId="3" borderId="12" xfId="0" applyNumberFormat="1" applyFill="1" applyBorder="1" applyAlignment="1" applyProtection="1"/>
    <xf numFmtId="0" fontId="9" fillId="3" borderId="14" xfId="0" applyNumberFormat="1" applyFont="1" applyFill="1" applyBorder="1" applyAlignment="1" applyProtection="1"/>
    <xf numFmtId="0" fontId="0" fillId="3" borderId="6" xfId="0" applyNumberFormat="1" applyFill="1" applyBorder="1" applyAlignment="1" applyProtection="1"/>
    <xf numFmtId="0" fontId="9" fillId="5" borderId="13" xfId="0" applyNumberFormat="1" applyFont="1" applyFill="1" applyBorder="1" applyAlignment="1" applyProtection="1"/>
    <xf numFmtId="1" fontId="0" fillId="3" borderId="15" xfId="0" applyNumberFormat="1" applyFill="1" applyBorder="1" applyAlignment="1" applyProtection="1"/>
    <xf numFmtId="1" fontId="0" fillId="3" borderId="7" xfId="0" applyNumberFormat="1" applyFill="1" applyBorder="1" applyAlignment="1" applyProtection="1"/>
    <xf numFmtId="1" fontId="0" fillId="3" borderId="8" xfId="0" applyNumberFormat="1" applyFill="1" applyBorder="1" applyAlignment="1" applyProtection="1"/>
    <xf numFmtId="9" fontId="0" fillId="0" borderId="0" xfId="0" applyNumberFormat="1" applyFill="1" applyBorder="1" applyAlignment="1" applyProtection="1"/>
    <xf numFmtId="0" fontId="12" fillId="0" borderId="0" xfId="0" applyNumberFormat="1" applyFont="1" applyFill="1" applyBorder="1" applyAlignment="1" applyProtection="1"/>
    <xf numFmtId="1" fontId="12" fillId="0" borderId="0" xfId="0" applyNumberFormat="1" applyFont="1" applyFill="1" applyBorder="1" applyAlignment="1" applyProtection="1"/>
    <xf numFmtId="0" fontId="4" fillId="5" borderId="5" xfId="0" applyFont="1" applyFill="1" applyBorder="1" applyAlignment="1">
      <alignment horizontal="right" vertical="center"/>
    </xf>
    <xf numFmtId="0" fontId="17" fillId="6" borderId="3" xfId="0" applyNumberFormat="1" applyFont="1" applyFill="1" applyBorder="1" applyAlignment="1" applyProtection="1"/>
    <xf numFmtId="0" fontId="18" fillId="6" borderId="4" xfId="0" applyNumberFormat="1" applyFont="1" applyFill="1" applyBorder="1" applyAlignment="1" applyProtection="1"/>
    <xf numFmtId="0" fontId="18" fillId="6" borderId="5" xfId="0" applyNumberFormat="1" applyFont="1" applyFill="1" applyBorder="1" applyAlignment="1" applyProtection="1"/>
    <xf numFmtId="0" fontId="16" fillId="0" borderId="13" xfId="0" applyNumberFormat="1" applyFont="1" applyFill="1" applyBorder="1" applyAlignment="1" applyProtection="1"/>
    <xf numFmtId="0" fontId="16" fillId="0" borderId="7" xfId="0" applyNumberFormat="1" applyFont="1" applyFill="1" applyBorder="1" applyAlignment="1" applyProtection="1"/>
    <xf numFmtId="0" fontId="16" fillId="0" borderId="8" xfId="0" applyNumberFormat="1" applyFont="1" applyFill="1" applyBorder="1" applyAlignment="1" applyProtection="1"/>
    <xf numFmtId="0" fontId="15" fillId="0" borderId="13" xfId="3" applyNumberFormat="1" applyFont="1" applyBorder="1" applyAlignment="1">
      <alignment vertical="center"/>
    </xf>
    <xf numFmtId="0" fontId="15" fillId="0" borderId="7" xfId="4" applyNumberFormat="1" applyFont="1" applyBorder="1"/>
    <xf numFmtId="0" fontId="15" fillId="0" borderId="8" xfId="4" applyNumberFormat="1" applyFont="1" applyBorder="1"/>
    <xf numFmtId="0" fontId="18" fillId="6" borderId="3" xfId="0" applyNumberFormat="1" applyFont="1" applyFill="1" applyBorder="1" applyAlignment="1" applyProtection="1"/>
    <xf numFmtId="0" fontId="19" fillId="0" borderId="13" xfId="0" applyNumberFormat="1" applyFont="1" applyFill="1" applyBorder="1" applyAlignment="1" applyProtection="1"/>
    <xf numFmtId="9" fontId="16" fillId="0" borderId="7" xfId="2" applyFont="1" applyFill="1" applyBorder="1" applyAlignment="1" applyProtection="1"/>
    <xf numFmtId="9" fontId="16" fillId="0" borderId="8" xfId="2" applyFont="1" applyFill="1" applyBorder="1" applyAlignment="1" applyProtection="1"/>
    <xf numFmtId="9" fontId="16" fillId="0" borderId="13" xfId="2" applyFont="1" applyFill="1" applyBorder="1" applyAlignment="1" applyProtection="1"/>
    <xf numFmtId="0" fontId="6" fillId="7" borderId="2" xfId="0" applyFont="1" applyFill="1" applyBorder="1" applyAlignment="1">
      <alignment vertical="center"/>
    </xf>
    <xf numFmtId="1" fontId="7" fillId="7" borderId="1" xfId="0" applyNumberFormat="1" applyFont="1" applyFill="1" applyBorder="1" applyAlignment="1">
      <alignment horizontal="right" vertical="center"/>
    </xf>
    <xf numFmtId="1" fontId="7" fillId="7" borderId="0" xfId="0" applyNumberFormat="1" applyFont="1" applyFill="1" applyBorder="1" applyAlignment="1">
      <alignment horizontal="right" vertical="center"/>
    </xf>
    <xf numFmtId="1" fontId="7" fillId="7" borderId="2" xfId="0" applyNumberFormat="1" applyFont="1" applyFill="1" applyBorder="1" applyAlignment="1">
      <alignment horizontal="right" vertical="center"/>
    </xf>
    <xf numFmtId="0" fontId="6" fillId="8" borderId="2" xfId="0" applyFont="1" applyFill="1" applyBorder="1" applyAlignment="1">
      <alignment vertical="center"/>
    </xf>
    <xf numFmtId="1" fontId="7" fillId="8" borderId="1" xfId="0" applyNumberFormat="1" applyFont="1" applyFill="1" applyBorder="1" applyAlignment="1">
      <alignment horizontal="right" vertical="center"/>
    </xf>
    <xf numFmtId="1" fontId="7" fillId="8" borderId="0" xfId="0" applyNumberFormat="1" applyFont="1" applyFill="1" applyBorder="1" applyAlignment="1">
      <alignment horizontal="right" vertical="center"/>
    </xf>
    <xf numFmtId="1" fontId="7" fillId="8" borderId="2" xfId="0" applyNumberFormat="1" applyFont="1" applyFill="1" applyBorder="1" applyAlignment="1">
      <alignment horizontal="right" vertical="center"/>
    </xf>
    <xf numFmtId="0" fontId="6" fillId="9" borderId="2" xfId="0" applyFont="1" applyFill="1" applyBorder="1" applyAlignment="1">
      <alignment vertical="center"/>
    </xf>
    <xf numFmtId="1" fontId="7" fillId="9" borderId="1" xfId="0" applyNumberFormat="1" applyFont="1" applyFill="1" applyBorder="1" applyAlignment="1">
      <alignment horizontal="right" vertical="center"/>
    </xf>
    <xf numFmtId="1" fontId="7" fillId="9" borderId="0" xfId="0" applyNumberFormat="1" applyFont="1" applyFill="1" applyBorder="1" applyAlignment="1">
      <alignment horizontal="right" vertical="center"/>
    </xf>
    <xf numFmtId="1" fontId="7" fillId="9" borderId="2" xfId="0" applyNumberFormat="1" applyFont="1" applyFill="1" applyBorder="1" applyAlignment="1">
      <alignment horizontal="right" vertical="center"/>
    </xf>
    <xf numFmtId="0" fontId="6" fillId="10" borderId="2" xfId="0" applyFont="1" applyFill="1" applyBorder="1" applyAlignment="1">
      <alignment vertical="center"/>
    </xf>
    <xf numFmtId="1" fontId="7" fillId="10" borderId="1" xfId="0" applyNumberFormat="1" applyFont="1" applyFill="1" applyBorder="1" applyAlignment="1">
      <alignment horizontal="right" vertical="center"/>
    </xf>
    <xf numFmtId="1" fontId="7" fillId="10" borderId="0" xfId="0" applyNumberFormat="1" applyFont="1" applyFill="1" applyBorder="1" applyAlignment="1">
      <alignment horizontal="right" vertical="center"/>
    </xf>
    <xf numFmtId="1" fontId="7" fillId="10" borderId="2" xfId="0" applyNumberFormat="1" applyFont="1" applyFill="1" applyBorder="1" applyAlignment="1">
      <alignment horizontal="right" vertical="center"/>
    </xf>
    <xf numFmtId="0" fontId="6" fillId="11" borderId="2" xfId="0" applyFont="1" applyFill="1" applyBorder="1" applyAlignment="1">
      <alignment vertical="center"/>
    </xf>
    <xf numFmtId="1" fontId="7" fillId="11" borderId="1" xfId="0" applyNumberFormat="1" applyFont="1" applyFill="1" applyBorder="1" applyAlignment="1">
      <alignment horizontal="right" vertical="center"/>
    </xf>
    <xf numFmtId="1" fontId="7" fillId="11" borderId="0" xfId="0" applyNumberFormat="1" applyFont="1" applyFill="1" applyBorder="1" applyAlignment="1">
      <alignment horizontal="right" vertical="center"/>
    </xf>
    <xf numFmtId="1" fontId="7" fillId="11" borderId="2" xfId="0" applyNumberFormat="1" applyFont="1" applyFill="1" applyBorder="1" applyAlignment="1">
      <alignment horizontal="right" vertical="center"/>
    </xf>
    <xf numFmtId="1" fontId="20" fillId="3" borderId="10" xfId="0" applyNumberFormat="1" applyFont="1" applyFill="1" applyBorder="1" applyAlignment="1" applyProtection="1">
      <alignment horizontal="right" vertical="center"/>
    </xf>
    <xf numFmtId="1" fontId="0" fillId="0" borderId="10" xfId="0" applyNumberFormat="1" applyFill="1" applyBorder="1" applyAlignment="1" applyProtection="1"/>
    <xf numFmtId="1" fontId="0" fillId="0" borderId="15" xfId="0" applyNumberFormat="1" applyFill="1" applyBorder="1" applyAlignment="1" applyProtection="1"/>
    <xf numFmtId="0" fontId="9" fillId="0" borderId="11" xfId="0" applyNumberFormat="1" applyFont="1" applyFill="1" applyBorder="1" applyAlignment="1" applyProtection="1"/>
    <xf numFmtId="1" fontId="0" fillId="0" borderId="1" xfId="0" applyNumberFormat="1" applyFill="1" applyBorder="1" applyAlignment="1" applyProtection="1"/>
    <xf numFmtId="1" fontId="0" fillId="0" borderId="7" xfId="0" applyNumberFormat="1" applyFill="1" applyBorder="1" applyAlignment="1" applyProtection="1"/>
    <xf numFmtId="0" fontId="9" fillId="0" borderId="2" xfId="0" applyNumberFormat="1" applyFont="1" applyFill="1" applyBorder="1" applyAlignment="1" applyProtection="1"/>
    <xf numFmtId="1" fontId="0" fillId="0" borderId="12" xfId="0" applyNumberFormat="1" applyFill="1" applyBorder="1" applyAlignment="1" applyProtection="1"/>
    <xf numFmtId="1" fontId="0" fillId="0" borderId="8" xfId="0" applyNumberFormat="1" applyFill="1" applyBorder="1" applyAlignment="1" applyProtection="1"/>
    <xf numFmtId="0" fontId="9" fillId="0" borderId="6" xfId="0" applyNumberFormat="1" applyFont="1" applyFill="1" applyBorder="1" applyAlignment="1" applyProtection="1"/>
    <xf numFmtId="2" fontId="0" fillId="0" borderId="15" xfId="0" applyNumberFormat="1" applyFill="1" applyBorder="1" applyAlignment="1" applyProtection="1"/>
    <xf numFmtId="0" fontId="12" fillId="0" borderId="9" xfId="0" applyNumberFormat="1" applyFont="1" applyFill="1" applyBorder="1" applyAlignment="1" applyProtection="1"/>
    <xf numFmtId="0" fontId="12" fillId="0" borderId="11" xfId="0" applyNumberFormat="1" applyFont="1" applyFill="1" applyBorder="1" applyAlignment="1" applyProtection="1"/>
    <xf numFmtId="2" fontId="0" fillId="0" borderId="7" xfId="0" applyNumberFormat="1" applyFill="1" applyBorder="1" applyAlignment="1" applyProtection="1"/>
    <xf numFmtId="0" fontId="12" fillId="0" borderId="2" xfId="0" applyNumberFormat="1" applyFont="1" applyFill="1" applyBorder="1" applyAlignment="1" applyProtection="1"/>
    <xf numFmtId="2" fontId="0" fillId="0" borderId="8" xfId="0" applyNumberFormat="1" applyFill="1" applyBorder="1" applyAlignment="1" applyProtection="1"/>
    <xf numFmtId="0" fontId="12" fillId="0" borderId="14" xfId="0" applyNumberFormat="1" applyFont="1" applyFill="1" applyBorder="1" applyAlignment="1" applyProtection="1"/>
    <xf numFmtId="0" fontId="12" fillId="0" borderId="6" xfId="0" applyNumberFormat="1" applyFont="1" applyFill="1" applyBorder="1" applyAlignment="1" applyProtection="1"/>
    <xf numFmtId="1" fontId="12" fillId="0" borderId="15" xfId="0" applyNumberFormat="1" applyFont="1" applyFill="1" applyBorder="1" applyAlignment="1" applyProtection="1"/>
    <xf numFmtId="0" fontId="12" fillId="0" borderId="15" xfId="0" applyNumberFormat="1" applyFont="1" applyFill="1" applyBorder="1" applyAlignment="1" applyProtection="1"/>
    <xf numFmtId="1" fontId="12" fillId="0" borderId="8" xfId="0" applyNumberFormat="1" applyFont="1" applyFill="1" applyBorder="1" applyAlignment="1" applyProtection="1"/>
    <xf numFmtId="0" fontId="12" fillId="0" borderId="8" xfId="0" applyNumberFormat="1" applyFont="1" applyFill="1" applyBorder="1" applyAlignment="1" applyProtection="1"/>
    <xf numFmtId="0" fontId="9" fillId="0" borderId="3" xfId="0" quotePrefix="1" applyNumberFormat="1" applyFont="1" applyFill="1" applyBorder="1" applyAlignment="1" applyProtection="1"/>
    <xf numFmtId="0" fontId="0" fillId="0" borderId="13" xfId="0" applyNumberFormat="1" applyFill="1" applyBorder="1" applyAlignment="1" applyProtection="1"/>
    <xf numFmtId="0" fontId="9" fillId="0" borderId="5" xfId="0" applyNumberFormat="1" applyFont="1" applyFill="1" applyBorder="1" applyAlignment="1" applyProtection="1"/>
    <xf numFmtId="0" fontId="9" fillId="0" borderId="12" xfId="0" quotePrefix="1" applyNumberFormat="1" applyFont="1" applyFill="1" applyBorder="1" applyAlignment="1" applyProtection="1"/>
    <xf numFmtId="0" fontId="9" fillId="0" borderId="15" xfId="0" quotePrefix="1" applyNumberFormat="1" applyFont="1" applyFill="1" applyBorder="1" applyAlignment="1" applyProtection="1"/>
    <xf numFmtId="0" fontId="0" fillId="0" borderId="15" xfId="0" applyNumberFormat="1" applyFill="1" applyBorder="1" applyAlignment="1" applyProtection="1"/>
    <xf numFmtId="0" fontId="9" fillId="0" borderId="8" xfId="0" quotePrefix="1" applyNumberFormat="1" applyFont="1" applyFill="1" applyBorder="1" applyAlignment="1" applyProtection="1"/>
    <xf numFmtId="0" fontId="9" fillId="0" borderId="7" xfId="0" quotePrefix="1" applyNumberFormat="1" applyFont="1" applyFill="1" applyBorder="1" applyAlignment="1" applyProtection="1"/>
    <xf numFmtId="3" fontId="15" fillId="8" borderId="4" xfId="1" applyNumberFormat="1" applyFont="1" applyFill="1" applyBorder="1" applyAlignment="1">
      <alignment horizontal="right" vertical="center"/>
    </xf>
    <xf numFmtId="3" fontId="15" fillId="8" borderId="0" xfId="1" applyNumberFormat="1" applyFont="1" applyFill="1" applyBorder="1" applyAlignment="1"/>
    <xf numFmtId="3" fontId="15" fillId="8" borderId="14" xfId="1" applyNumberFormat="1" applyFont="1" applyFill="1" applyBorder="1" applyAlignment="1"/>
    <xf numFmtId="9" fontId="16" fillId="13" borderId="7" xfId="2" applyFont="1" applyFill="1" applyBorder="1" applyAlignment="1" applyProtection="1"/>
    <xf numFmtId="9" fontId="16" fillId="13" borderId="8" xfId="2" applyFont="1" applyFill="1" applyBorder="1" applyAlignment="1" applyProtection="1"/>
    <xf numFmtId="9" fontId="16" fillId="12" borderId="7" xfId="2" applyFont="1" applyFill="1" applyBorder="1" applyAlignment="1" applyProtection="1"/>
  </cellXfs>
  <cellStyles count="5">
    <cellStyle name="Comma" xfId="1" builtinId="3"/>
    <cellStyle name="Normal" xfId="0" builtinId="0"/>
    <cellStyle name="Normal_IN9813" xfId="4"/>
    <cellStyle name="Normal_SO02ny" xfId="3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40</xdr:row>
      <xdr:rowOff>76200</xdr:rowOff>
    </xdr:from>
    <xdr:to>
      <xdr:col>8</xdr:col>
      <xdr:colOff>114300</xdr:colOff>
      <xdr:row>60</xdr:row>
      <xdr:rowOff>142875</xdr:rowOff>
    </xdr:to>
    <xdr:sp macro="" textlink="">
      <xdr:nvSpPr>
        <xdr:cNvPr id="2" name="TextBox 1"/>
        <xdr:cNvSpPr txBox="1"/>
      </xdr:nvSpPr>
      <xdr:spPr>
        <a:xfrm>
          <a:off x="276225" y="5581650"/>
          <a:ext cx="4695825" cy="3305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>
            <a:buFont typeface="Arial" pitchFamily="34" charset="0"/>
            <a:buNone/>
          </a:pPr>
          <a:r>
            <a:rPr lang="nb-NO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Begrensninger</a:t>
          </a:r>
          <a:r>
            <a:rPr lang="nb-NO" sz="12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 beregnede tall:</a:t>
          </a:r>
        </a:p>
        <a:p>
          <a:pPr marL="171450" indent="-171450">
            <a:buFont typeface="Arial" pitchFamily="34" charset="0"/>
            <a:buChar char="•"/>
          </a:pPr>
          <a:endParaRPr lang="nb-NO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indent="-171450">
            <a:buFont typeface="Arial" pitchFamily="34" charset="0"/>
            <a:buChar char="•"/>
          </a:pPr>
          <a:r>
            <a:rPr lang="nb-N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Oppstillingene med anleggstyper ser ikke på bruk i skoletiden, og "brukere pr time" for svømmeanlegg regner ut fra utopien at det for svømming at det ikke er publikumssvømming i 25-meterbassengene på kvelden</a:t>
          </a:r>
          <a:r>
            <a:rPr lang="nb-NO"/>
            <a:t> .</a:t>
          </a:r>
        </a:p>
        <a:p>
          <a:pPr marL="171450" indent="-171450">
            <a:buFont typeface="Arial" pitchFamily="34" charset="0"/>
            <a:buChar char="•"/>
          </a:pPr>
          <a:endParaRPr lang="nb-NO"/>
        </a:p>
        <a:p>
          <a:pPr marL="171450" indent="-171450">
            <a:buFont typeface="Arial" pitchFamily="34" charset="0"/>
            <a:buChar char="•"/>
          </a:pPr>
          <a:r>
            <a:rPr lang="nb-NO"/>
            <a:t> </a:t>
          </a:r>
          <a:r>
            <a:rPr lang="nb-N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Fordeling bandy er heller ikke godt nok behandlet. Norges Bandyforbund med sine 23.000 medlemmer har vokst til å bli det 13 største særforbundet i Norges Idrettsforbund og av disse 23.000 er hele 17.000. medlemmer tilknyttet innebandy. </a:t>
          </a:r>
          <a:r>
            <a:rPr lang="nb-NO"/>
            <a:t> </a:t>
          </a:r>
          <a:r>
            <a:rPr lang="nb-N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enkelhets skyld er 17/24 deler av bandy-medlemmene regnet inn som flerbrukshall-brukere. Imidlertid har ikke innebandy samme krav til takhøyde, og kan derfor også trene i kampsportanlegg. Vi gjetter på at 50 % av innebandyspillerne også spiller bandy.</a:t>
          </a:r>
          <a:r>
            <a:rPr lang="nb-NO"/>
            <a:t> </a:t>
          </a:r>
        </a:p>
        <a:p>
          <a:pPr marL="171450" indent="-171450">
            <a:buFont typeface="Arial" pitchFamily="34" charset="0"/>
            <a:buChar char="•"/>
          </a:pPr>
          <a:endParaRPr lang="nb-NO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indent="-171450">
            <a:buFont typeface="Arial" pitchFamily="34" charset="0"/>
            <a:buChar char="•"/>
          </a:pPr>
          <a:r>
            <a:rPr lang="nb-N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Tennis og badminton burde også vært regnet inn som flerbrukshallbrukere, men vi vet ikke i hvor stor grad de bruker eller ønsker bruke flrebrukshallene, og i hvor stor grad de slipper til i disse hallene.</a:t>
          </a:r>
          <a:r>
            <a:rPr lang="nb-NO"/>
            <a:t> </a:t>
          </a:r>
          <a:endParaRPr lang="nb-NO" sz="1100"/>
        </a:p>
      </xdr:txBody>
    </xdr:sp>
    <xdr:clientData/>
  </xdr:twoCellAnchor>
  <xdr:twoCellAnchor>
    <xdr:from>
      <xdr:col>0</xdr:col>
      <xdr:colOff>57150</xdr:colOff>
      <xdr:row>0</xdr:row>
      <xdr:rowOff>0</xdr:rowOff>
    </xdr:from>
    <xdr:to>
      <xdr:col>8</xdr:col>
      <xdr:colOff>0</xdr:colOff>
      <xdr:row>5</xdr:row>
      <xdr:rowOff>57150</xdr:rowOff>
    </xdr:to>
    <xdr:sp macro="" textlink="">
      <xdr:nvSpPr>
        <xdr:cNvPr id="3" name="TextBox 2"/>
        <xdr:cNvSpPr txBox="1"/>
      </xdr:nvSpPr>
      <xdr:spPr>
        <a:xfrm>
          <a:off x="57150" y="0"/>
          <a:ext cx="4657725" cy="866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400" b="1"/>
            <a:t>Nøkkeltall</a:t>
          </a:r>
        </a:p>
        <a:p>
          <a:r>
            <a:rPr lang="nb-NO" sz="2800"/>
            <a:t>Anleggsdekning i Oslo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9"/>
  <sheetViews>
    <sheetView tabSelected="1" topLeftCell="A22" zoomScaleNormal="100" workbookViewId="0">
      <selection activeCell="J53" sqref="J53:L62"/>
    </sheetView>
  </sheetViews>
  <sheetFormatPr defaultRowHeight="12.75" x14ac:dyDescent="0.2"/>
  <cols>
    <col min="1" max="2" width="4.28515625" customWidth="1"/>
    <col min="3" max="3" width="24.85546875" customWidth="1"/>
    <col min="9" max="9" width="3" customWidth="1"/>
    <col min="12" max="12" width="41.7109375" customWidth="1"/>
  </cols>
  <sheetData>
    <row r="1" spans="1:12" x14ac:dyDescent="0.2">
      <c r="J1" s="29" t="s">
        <v>73</v>
      </c>
      <c r="K1" s="45" t="s">
        <v>74</v>
      </c>
      <c r="L1" s="49" t="s">
        <v>75</v>
      </c>
    </row>
    <row r="2" spans="1:12" x14ac:dyDescent="0.2">
      <c r="J2" s="100">
        <f>+'Sortert størrelse'!E10+'Sortert størrelse'!E21+'Sortert størrelse'!E27</f>
        <v>10812</v>
      </c>
      <c r="K2" s="101">
        <f>+'Sortert størrelse'!F10+'Sortert størrelse'!F21+'Sortert størrelse'!F27</f>
        <v>8475</v>
      </c>
      <c r="L2" s="102" t="s">
        <v>76</v>
      </c>
    </row>
    <row r="3" spans="1:12" x14ac:dyDescent="0.2">
      <c r="J3" s="103">
        <f>+J10+'Sortert størrelse'!E26</f>
        <v>10289</v>
      </c>
      <c r="K3" s="104">
        <f>+K10+'Sortert størrelse'!F26</f>
        <v>6731</v>
      </c>
      <c r="L3" s="105" t="s">
        <v>77</v>
      </c>
    </row>
    <row r="4" spans="1:12" x14ac:dyDescent="0.2">
      <c r="J4" s="103">
        <f>'Sortert størrelse'!E8</f>
        <v>7926</v>
      </c>
      <c r="K4" s="104">
        <f>'Sortert størrelse'!F8</f>
        <v>4183</v>
      </c>
      <c r="L4" s="105" t="s">
        <v>79</v>
      </c>
    </row>
    <row r="5" spans="1:12" x14ac:dyDescent="0.2">
      <c r="J5" s="103">
        <f>+'Sortert størrelse'!E17+'Sortert størrelse'!E42+'Sortert størrelse'!E45</f>
        <v>5544</v>
      </c>
      <c r="K5" s="104">
        <f>+'Sortert størrelse'!F17+'Sortert størrelse'!F42+'Sortert størrelse'!F45</f>
        <v>3527</v>
      </c>
      <c r="L5" s="105" t="s">
        <v>80</v>
      </c>
    </row>
    <row r="6" spans="1:12" x14ac:dyDescent="0.2">
      <c r="J6" s="103">
        <f>'Sortert størrelse'!E14</f>
        <v>5105</v>
      </c>
      <c r="K6" s="104">
        <f>'Sortert størrelse'!F14</f>
        <v>2192</v>
      </c>
      <c r="L6" s="105" t="s">
        <v>81</v>
      </c>
    </row>
    <row r="7" spans="1:12" x14ac:dyDescent="0.2">
      <c r="A7" s="39"/>
      <c r="B7" s="39"/>
      <c r="C7" s="31"/>
      <c r="D7" s="39"/>
      <c r="E7" s="40" t="s">
        <v>4</v>
      </c>
      <c r="F7" s="31"/>
      <c r="G7" s="31"/>
      <c r="J7" s="103">
        <f>'Sortert størrelse'!E15</f>
        <v>5044</v>
      </c>
      <c r="K7" s="104">
        <f>'Sortert størrelse'!F15</f>
        <v>3232</v>
      </c>
      <c r="L7" s="105" t="s">
        <v>82</v>
      </c>
    </row>
    <row r="8" spans="1:12" x14ac:dyDescent="0.2">
      <c r="A8" s="45"/>
      <c r="B8" s="45"/>
      <c r="C8" s="44" t="s">
        <v>5</v>
      </c>
      <c r="D8" s="41" t="s">
        <v>11</v>
      </c>
      <c r="E8" s="42" t="s">
        <v>12</v>
      </c>
      <c r="F8" s="43" t="s">
        <v>13</v>
      </c>
      <c r="G8" s="64" t="s">
        <v>78</v>
      </c>
      <c r="J8" s="106">
        <f>-'Sortert størrelse'!E15+J11</f>
        <v>2677</v>
      </c>
      <c r="K8" s="107">
        <f>-'Sortert størrelse'!F15+K11</f>
        <v>1633</v>
      </c>
      <c r="L8" s="108" t="s">
        <v>83</v>
      </c>
    </row>
    <row r="9" spans="1:12" x14ac:dyDescent="0.2">
      <c r="A9" s="23">
        <v>1</v>
      </c>
      <c r="B9" s="23">
        <v>1</v>
      </c>
      <c r="C9" s="95" t="s">
        <v>29</v>
      </c>
      <c r="D9" s="96">
        <v>6415</v>
      </c>
      <c r="E9" s="97">
        <v>23859</v>
      </c>
      <c r="F9" s="98">
        <v>30274</v>
      </c>
      <c r="G9" s="98">
        <v>24038</v>
      </c>
      <c r="J9" s="29" t="s">
        <v>84</v>
      </c>
      <c r="K9" s="30"/>
      <c r="L9" s="31"/>
    </row>
    <row r="10" spans="1:12" x14ac:dyDescent="0.2">
      <c r="A10" s="23">
        <f>+A9+1</f>
        <v>2</v>
      </c>
      <c r="B10" s="23">
        <v>2</v>
      </c>
      <c r="C10" s="21" t="s">
        <v>44</v>
      </c>
      <c r="D10" s="6">
        <v>9238</v>
      </c>
      <c r="E10" s="7">
        <v>12838</v>
      </c>
      <c r="F10" s="8">
        <v>22076</v>
      </c>
      <c r="G10" s="8">
        <v>13804</v>
      </c>
      <c r="J10" s="103">
        <f>+'Sortert størrelse'!E12+'Sortert størrelse'!E32+'Sortert størrelse'!E37+'Sortert størrelse'!E40+'Sortert størrelse'!E41+'Sortert størrelse'!E38</f>
        <v>8399</v>
      </c>
      <c r="K10" s="101">
        <f>+'Sortert størrelse'!F12+'Sortert størrelse'!F32+'Sortert størrelse'!F37+'Sortert størrelse'!F40+'Sortert størrelse'!F41+'Sortert størrelse'!F38</f>
        <v>5471</v>
      </c>
      <c r="L10" s="105" t="s">
        <v>85</v>
      </c>
    </row>
    <row r="11" spans="1:12" x14ac:dyDescent="0.2">
      <c r="A11" s="23">
        <f t="shared" ref="A11:A38" si="0">+A10+1</f>
        <v>3</v>
      </c>
      <c r="B11" s="23">
        <v>6</v>
      </c>
      <c r="C11" s="79" t="s">
        <v>35</v>
      </c>
      <c r="D11" s="80">
        <v>4310</v>
      </c>
      <c r="E11" s="81">
        <v>2023</v>
      </c>
      <c r="F11" s="82">
        <v>6333</v>
      </c>
      <c r="G11" s="82">
        <v>5351</v>
      </c>
      <c r="J11" s="103">
        <f>+'Sortert størrelse'!E15+'Sortert størrelse'!E23+'Sortert størrelse'!E34</f>
        <v>7721</v>
      </c>
      <c r="K11" s="104">
        <f>+'Sortert størrelse'!F15+'Sortert størrelse'!F23+'Sortert størrelse'!F34</f>
        <v>4865</v>
      </c>
      <c r="L11" s="105" t="s">
        <v>86</v>
      </c>
    </row>
    <row r="12" spans="1:12" x14ac:dyDescent="0.2">
      <c r="A12" s="23">
        <f t="shared" si="0"/>
        <v>4</v>
      </c>
      <c r="B12" s="23">
        <v>4</v>
      </c>
      <c r="C12" s="21" t="s">
        <v>32</v>
      </c>
      <c r="D12" s="6">
        <v>5574</v>
      </c>
      <c r="E12" s="7">
        <v>2352</v>
      </c>
      <c r="F12" s="8">
        <v>7926</v>
      </c>
      <c r="G12" s="8">
        <v>4183</v>
      </c>
      <c r="J12" s="106">
        <f>J2+J7*17/23</f>
        <v>14540.173913043478</v>
      </c>
      <c r="K12" s="106">
        <f>K2+K7*17/23</f>
        <v>10863.869565217392</v>
      </c>
      <c r="L12" s="108" t="s">
        <v>87</v>
      </c>
    </row>
    <row r="13" spans="1:12" x14ac:dyDescent="0.2">
      <c r="A13" s="23">
        <f t="shared" si="0"/>
        <v>5</v>
      </c>
      <c r="B13" s="23">
        <v>3</v>
      </c>
      <c r="C13" s="21" t="s">
        <v>48</v>
      </c>
      <c r="D13" s="6">
        <v>3159</v>
      </c>
      <c r="E13" s="7">
        <v>4968</v>
      </c>
      <c r="F13" s="8">
        <v>8127</v>
      </c>
      <c r="G13" s="8">
        <v>3858</v>
      </c>
    </row>
    <row r="14" spans="1:12" x14ac:dyDescent="0.2">
      <c r="A14" s="23">
        <f t="shared" si="0"/>
        <v>6</v>
      </c>
      <c r="B14" s="23">
        <v>7</v>
      </c>
      <c r="C14" s="21" t="s">
        <v>30</v>
      </c>
      <c r="D14" s="6">
        <v>2409</v>
      </c>
      <c r="E14" s="7">
        <v>3050</v>
      </c>
      <c r="F14" s="8">
        <v>5459</v>
      </c>
      <c r="G14" s="8">
        <v>3673</v>
      </c>
      <c r="J14" s="29" t="s">
        <v>88</v>
      </c>
      <c r="K14" s="30"/>
      <c r="L14" s="31"/>
    </row>
    <row r="15" spans="1:12" x14ac:dyDescent="0.2">
      <c r="A15" s="23">
        <f t="shared" si="0"/>
        <v>7</v>
      </c>
      <c r="B15" s="23">
        <v>8</v>
      </c>
      <c r="C15" s="87" t="s">
        <v>54</v>
      </c>
      <c r="D15" s="88">
        <v>1578</v>
      </c>
      <c r="E15" s="89">
        <v>3605</v>
      </c>
      <c r="F15" s="90">
        <v>5183</v>
      </c>
      <c r="G15" s="90">
        <v>3468</v>
      </c>
      <c r="J15" s="109">
        <f>+(J36/J12)*(J8)</f>
        <v>9.7578612778987157</v>
      </c>
      <c r="K15" s="110" t="s">
        <v>89</v>
      </c>
      <c r="L15" s="111"/>
    </row>
    <row r="16" spans="1:12" x14ac:dyDescent="0.2">
      <c r="A16" s="23">
        <f t="shared" si="0"/>
        <v>8</v>
      </c>
      <c r="B16" s="23">
        <v>13</v>
      </c>
      <c r="C16" s="83" t="s">
        <v>47</v>
      </c>
      <c r="D16" s="84">
        <v>2401</v>
      </c>
      <c r="E16" s="85">
        <v>2304</v>
      </c>
      <c r="F16" s="86">
        <v>4705</v>
      </c>
      <c r="G16" s="86">
        <v>3374</v>
      </c>
      <c r="J16" s="112">
        <f>+(K23*J36/J12)*(J8/K22)</f>
        <v>5.1432060485591142</v>
      </c>
      <c r="K16" s="62" t="s">
        <v>90</v>
      </c>
      <c r="L16" s="113"/>
    </row>
    <row r="17" spans="1:13" x14ac:dyDescent="0.2">
      <c r="A17" s="23">
        <f t="shared" si="0"/>
        <v>9</v>
      </c>
      <c r="B17" s="23">
        <v>11</v>
      </c>
      <c r="C17" s="91" t="s">
        <v>17</v>
      </c>
      <c r="D17" s="92">
        <v>1223</v>
      </c>
      <c r="E17" s="93">
        <v>3821</v>
      </c>
      <c r="F17" s="94">
        <v>5044</v>
      </c>
      <c r="G17" s="94">
        <v>3232</v>
      </c>
      <c r="J17" s="114">
        <v>6</v>
      </c>
      <c r="K17" s="115" t="s">
        <v>162</v>
      </c>
      <c r="L17" s="116"/>
    </row>
    <row r="18" spans="1:13" x14ac:dyDescent="0.2">
      <c r="A18" s="23">
        <f t="shared" si="0"/>
        <v>10</v>
      </c>
      <c r="B18" s="23">
        <v>10</v>
      </c>
      <c r="C18" s="21" t="s">
        <v>61</v>
      </c>
      <c r="D18" s="6">
        <v>2188</v>
      </c>
      <c r="E18" s="7">
        <v>2917</v>
      </c>
      <c r="F18" s="8">
        <v>5105</v>
      </c>
      <c r="G18" s="8">
        <v>2192</v>
      </c>
      <c r="J18" s="117">
        <f>+K23*J36*J3/J12</f>
        <v>37954.20930316006</v>
      </c>
      <c r="K18" s="118" t="s">
        <v>91</v>
      </c>
      <c r="L18" s="118"/>
      <c r="M18" s="5"/>
    </row>
    <row r="19" spans="1:13" x14ac:dyDescent="0.2">
      <c r="A19" s="23">
        <f t="shared" si="0"/>
        <v>11</v>
      </c>
      <c r="B19" s="23">
        <v>5</v>
      </c>
      <c r="C19" s="21" t="s">
        <v>65</v>
      </c>
      <c r="D19" s="6">
        <v>5436</v>
      </c>
      <c r="E19" s="7">
        <v>2291</v>
      </c>
      <c r="F19" s="8">
        <v>7727</v>
      </c>
      <c r="G19" s="8">
        <v>1896</v>
      </c>
      <c r="J19" s="119">
        <f>400+180+180+180+50+24*12</f>
        <v>1278</v>
      </c>
      <c r="K19" s="120" t="s">
        <v>154</v>
      </c>
      <c r="L19" s="120"/>
    </row>
    <row r="20" spans="1:13" x14ac:dyDescent="0.2">
      <c r="A20" s="23">
        <f t="shared" si="0"/>
        <v>12</v>
      </c>
      <c r="B20" s="23">
        <v>17</v>
      </c>
      <c r="C20" s="79" t="s">
        <v>18</v>
      </c>
      <c r="D20" s="80">
        <v>841</v>
      </c>
      <c r="E20" s="81">
        <v>1752</v>
      </c>
      <c r="F20" s="82">
        <v>2593</v>
      </c>
      <c r="G20" s="82">
        <v>1895</v>
      </c>
      <c r="K20" s="63"/>
      <c r="L20" s="62"/>
    </row>
    <row r="21" spans="1:13" x14ac:dyDescent="0.2">
      <c r="A21" s="23">
        <f t="shared" si="0"/>
        <v>13</v>
      </c>
      <c r="B21" s="23">
        <v>20</v>
      </c>
      <c r="C21" s="21" t="s">
        <v>69</v>
      </c>
      <c r="D21" s="6">
        <v>279</v>
      </c>
      <c r="E21" s="7">
        <v>1755</v>
      </c>
      <c r="F21" s="8">
        <v>2034</v>
      </c>
      <c r="G21" s="8">
        <v>1352</v>
      </c>
      <c r="J21" s="29" t="s">
        <v>92</v>
      </c>
      <c r="K21" s="30"/>
      <c r="L21" s="31"/>
    </row>
    <row r="22" spans="1:13" x14ac:dyDescent="0.2">
      <c r="A22" s="23">
        <f t="shared" si="0"/>
        <v>14</v>
      </c>
      <c r="B22" s="23">
        <v>9</v>
      </c>
      <c r="C22" s="21" t="s">
        <v>38</v>
      </c>
      <c r="D22" s="6">
        <v>2097</v>
      </c>
      <c r="E22" s="7">
        <v>3042</v>
      </c>
      <c r="F22" s="8">
        <v>5139</v>
      </c>
      <c r="G22" s="8">
        <v>1297</v>
      </c>
      <c r="J22" s="121" t="s">
        <v>93</v>
      </c>
      <c r="K22" s="122">
        <f>32*60</f>
        <v>1920</v>
      </c>
      <c r="L22" s="123" t="s">
        <v>94</v>
      </c>
    </row>
    <row r="23" spans="1:13" x14ac:dyDescent="0.2">
      <c r="A23" s="23">
        <f t="shared" si="0"/>
        <v>15</v>
      </c>
      <c r="B23" s="23">
        <v>21</v>
      </c>
      <c r="C23" s="21" t="s">
        <v>42</v>
      </c>
      <c r="D23" s="6">
        <v>1866</v>
      </c>
      <c r="E23" s="7">
        <v>155</v>
      </c>
      <c r="F23" s="8">
        <v>2021</v>
      </c>
      <c r="G23" s="8">
        <v>1280</v>
      </c>
      <c r="J23" s="124" t="s">
        <v>95</v>
      </c>
      <c r="K23" s="24">
        <f>44*23</f>
        <v>1012</v>
      </c>
      <c r="L23" s="108" t="s">
        <v>96</v>
      </c>
    </row>
    <row r="24" spans="1:13" x14ac:dyDescent="0.2">
      <c r="A24" s="23">
        <f t="shared" si="0"/>
        <v>16</v>
      </c>
      <c r="B24" s="23">
        <v>22</v>
      </c>
      <c r="C24" s="87" t="s">
        <v>53</v>
      </c>
      <c r="D24" s="88">
        <v>1264</v>
      </c>
      <c r="E24" s="89">
        <v>626</v>
      </c>
      <c r="F24" s="90">
        <v>1890</v>
      </c>
      <c r="G24" s="90">
        <v>1260</v>
      </c>
      <c r="J24" s="124" t="s">
        <v>159</v>
      </c>
      <c r="K24" s="24">
        <f>20*23</f>
        <v>460</v>
      </c>
      <c r="L24" s="108" t="s">
        <v>158</v>
      </c>
    </row>
    <row r="25" spans="1:13" x14ac:dyDescent="0.2">
      <c r="A25" s="23">
        <f t="shared" si="0"/>
        <v>17</v>
      </c>
      <c r="B25" s="23">
        <v>23</v>
      </c>
      <c r="C25" s="79" t="s">
        <v>50</v>
      </c>
      <c r="D25" s="80">
        <v>1002</v>
      </c>
      <c r="E25" s="81">
        <v>884</v>
      </c>
      <c r="F25" s="82">
        <v>1886</v>
      </c>
      <c r="G25" s="82">
        <v>1229</v>
      </c>
      <c r="J25" s="125" t="s">
        <v>97</v>
      </c>
      <c r="K25" s="126">
        <f>16*44</f>
        <v>704</v>
      </c>
      <c r="L25" s="102" t="s">
        <v>98</v>
      </c>
    </row>
    <row r="26" spans="1:13" x14ac:dyDescent="0.2">
      <c r="A26" s="23">
        <f t="shared" si="0"/>
        <v>18</v>
      </c>
      <c r="B26" s="23">
        <v>19</v>
      </c>
      <c r="C26" s="91" t="s">
        <v>36</v>
      </c>
      <c r="D26" s="92">
        <v>324</v>
      </c>
      <c r="E26" s="93">
        <v>1721</v>
      </c>
      <c r="F26" s="94">
        <v>2045</v>
      </c>
      <c r="G26" s="94">
        <v>1200</v>
      </c>
      <c r="J26" s="127" t="s">
        <v>99</v>
      </c>
      <c r="K26" s="24">
        <f>+K25+(11*20)*4</f>
        <v>1584</v>
      </c>
      <c r="L26" s="108" t="s">
        <v>127</v>
      </c>
    </row>
    <row r="27" spans="1:13" x14ac:dyDescent="0.2">
      <c r="A27" s="23">
        <f t="shared" si="0"/>
        <v>19</v>
      </c>
      <c r="B27" s="23">
        <v>26</v>
      </c>
      <c r="C27" s="21" t="s">
        <v>58</v>
      </c>
      <c r="D27" s="6">
        <v>507</v>
      </c>
      <c r="E27" s="7">
        <v>855</v>
      </c>
      <c r="F27" s="8">
        <v>1362</v>
      </c>
      <c r="G27" s="8">
        <v>974</v>
      </c>
      <c r="J27" s="125" t="s">
        <v>100</v>
      </c>
      <c r="K27" s="126">
        <f>17*29</f>
        <v>493</v>
      </c>
      <c r="L27" s="102" t="s">
        <v>101</v>
      </c>
    </row>
    <row r="28" spans="1:13" x14ac:dyDescent="0.2">
      <c r="A28" s="23">
        <f t="shared" si="0"/>
        <v>20</v>
      </c>
      <c r="B28" s="23">
        <v>24</v>
      </c>
      <c r="C28" s="21" t="s">
        <v>59</v>
      </c>
      <c r="D28" s="6">
        <v>170</v>
      </c>
      <c r="E28" s="7">
        <v>1611</v>
      </c>
      <c r="F28" s="8">
        <v>1781</v>
      </c>
      <c r="G28" s="8">
        <v>882</v>
      </c>
      <c r="J28" s="128" t="s">
        <v>102</v>
      </c>
      <c r="K28" s="23">
        <f>54*29</f>
        <v>1566</v>
      </c>
      <c r="L28" s="105" t="s">
        <v>103</v>
      </c>
    </row>
    <row r="29" spans="1:13" x14ac:dyDescent="0.2">
      <c r="A29" s="23">
        <f t="shared" si="0"/>
        <v>21</v>
      </c>
      <c r="B29" s="23">
        <v>14</v>
      </c>
      <c r="C29" s="21" t="s">
        <v>31</v>
      </c>
      <c r="D29" s="6">
        <v>1248</v>
      </c>
      <c r="E29" s="7">
        <v>3048</v>
      </c>
      <c r="F29" s="8">
        <v>4296</v>
      </c>
      <c r="G29" s="8">
        <v>778</v>
      </c>
      <c r="J29" s="127" t="s">
        <v>104</v>
      </c>
      <c r="K29" s="24">
        <f>80*29</f>
        <v>2320</v>
      </c>
      <c r="L29" s="108" t="s">
        <v>105</v>
      </c>
    </row>
    <row r="30" spans="1:13" x14ac:dyDescent="0.2">
      <c r="A30" s="23">
        <f t="shared" si="0"/>
        <v>22</v>
      </c>
      <c r="B30" s="23">
        <v>15</v>
      </c>
      <c r="C30" s="21" t="s">
        <v>26</v>
      </c>
      <c r="D30" s="6">
        <v>528</v>
      </c>
      <c r="E30" s="7">
        <v>3073</v>
      </c>
      <c r="F30" s="8">
        <v>3601</v>
      </c>
      <c r="G30" s="8">
        <v>778</v>
      </c>
    </row>
    <row r="31" spans="1:13" x14ac:dyDescent="0.2">
      <c r="A31" s="23">
        <f t="shared" si="0"/>
        <v>23</v>
      </c>
      <c r="B31" s="23">
        <v>12</v>
      </c>
      <c r="C31" s="21" t="s">
        <v>43</v>
      </c>
      <c r="D31" s="6">
        <v>850</v>
      </c>
      <c r="E31" s="7">
        <v>4150</v>
      </c>
      <c r="F31" s="8">
        <v>5000</v>
      </c>
      <c r="G31" s="8">
        <v>755</v>
      </c>
      <c r="J31" s="99">
        <v>776</v>
      </c>
      <c r="K31" s="52" t="s">
        <v>164</v>
      </c>
      <c r="L31" s="53"/>
    </row>
    <row r="32" spans="1:13" x14ac:dyDescent="0.2">
      <c r="A32" s="23">
        <f t="shared" si="0"/>
        <v>24</v>
      </c>
      <c r="B32" s="23">
        <v>25</v>
      </c>
      <c r="C32" s="21" t="s">
        <v>40</v>
      </c>
      <c r="D32" s="6">
        <v>658</v>
      </c>
      <c r="E32" s="7">
        <v>982</v>
      </c>
      <c r="F32" s="8">
        <v>1640</v>
      </c>
      <c r="G32" s="8">
        <v>731</v>
      </c>
      <c r="J32" s="54">
        <f>5*5*J36/J31</f>
        <v>1.7074742268041236</v>
      </c>
      <c r="K32" s="55" t="s">
        <v>163</v>
      </c>
      <c r="L32" s="56"/>
    </row>
    <row r="33" spans="1:12" x14ac:dyDescent="0.2">
      <c r="A33" s="23">
        <f t="shared" si="0"/>
        <v>25</v>
      </c>
      <c r="B33" s="23">
        <v>28</v>
      </c>
      <c r="C33" s="87" t="s">
        <v>60</v>
      </c>
      <c r="D33" s="88">
        <v>380</v>
      </c>
      <c r="E33" s="89">
        <v>692</v>
      </c>
      <c r="F33" s="90">
        <v>1072</v>
      </c>
      <c r="G33" s="90">
        <v>621</v>
      </c>
    </row>
    <row r="34" spans="1:12" x14ac:dyDescent="0.2">
      <c r="A34" s="23">
        <f t="shared" si="0"/>
        <v>26</v>
      </c>
      <c r="B34" s="23">
        <v>18</v>
      </c>
      <c r="C34" s="21" t="s">
        <v>39</v>
      </c>
      <c r="D34" s="6">
        <v>369</v>
      </c>
      <c r="E34" s="7">
        <v>1686</v>
      </c>
      <c r="F34" s="8">
        <v>2055</v>
      </c>
      <c r="G34" s="8">
        <v>528</v>
      </c>
      <c r="J34" s="29" t="s">
        <v>106</v>
      </c>
      <c r="K34" s="30" t="s">
        <v>107</v>
      </c>
      <c r="L34" s="51" t="s">
        <v>108</v>
      </c>
    </row>
    <row r="35" spans="1:12" x14ac:dyDescent="0.2">
      <c r="A35" s="23">
        <f t="shared" si="0"/>
        <v>27</v>
      </c>
      <c r="B35" s="23">
        <v>29</v>
      </c>
      <c r="C35" s="21" t="s">
        <v>67</v>
      </c>
      <c r="D35" s="6">
        <v>250</v>
      </c>
      <c r="E35" s="7">
        <v>498</v>
      </c>
      <c r="F35" s="8">
        <v>748</v>
      </c>
      <c r="G35" s="8">
        <v>497</v>
      </c>
      <c r="J35" s="100">
        <v>60</v>
      </c>
      <c r="K35" s="101">
        <f>'Sortert størrelse'!E5/J35</f>
        <v>504.56666666666666</v>
      </c>
      <c r="L35" s="102" t="s">
        <v>109</v>
      </c>
    </row>
    <row r="36" spans="1:12" x14ac:dyDescent="0.2">
      <c r="A36" s="23">
        <f t="shared" si="0"/>
        <v>28</v>
      </c>
      <c r="B36" s="23">
        <v>30</v>
      </c>
      <c r="C36" s="91" t="s">
        <v>46</v>
      </c>
      <c r="D36" s="92">
        <v>414</v>
      </c>
      <c r="E36" s="93">
        <v>218</v>
      </c>
      <c r="F36" s="94">
        <v>632</v>
      </c>
      <c r="G36" s="94">
        <v>433</v>
      </c>
      <c r="J36" s="103">
        <f>37+16</f>
        <v>53</v>
      </c>
      <c r="K36" s="104">
        <f>+(J2+J7*17/23)/J36</f>
        <v>274.34290401968826</v>
      </c>
      <c r="L36" s="105" t="s">
        <v>110</v>
      </c>
    </row>
    <row r="37" spans="1:12" x14ac:dyDescent="0.2">
      <c r="A37" s="23">
        <f t="shared" si="0"/>
        <v>29</v>
      </c>
      <c r="B37" s="23">
        <v>36</v>
      </c>
      <c r="C37" s="87" t="s">
        <v>22</v>
      </c>
      <c r="D37" s="88">
        <v>82</v>
      </c>
      <c r="E37" s="89">
        <v>440</v>
      </c>
      <c r="F37" s="90">
        <v>522</v>
      </c>
      <c r="G37" s="90">
        <v>410</v>
      </c>
      <c r="J37" s="103">
        <v>4</v>
      </c>
      <c r="K37" s="104">
        <f>+J3/J37</f>
        <v>2572.25</v>
      </c>
      <c r="L37" s="105" t="s">
        <v>161</v>
      </c>
    </row>
    <row r="38" spans="1:12" x14ac:dyDescent="0.2">
      <c r="A38" s="23">
        <f t="shared" si="0"/>
        <v>30</v>
      </c>
      <c r="B38" s="23">
        <v>33</v>
      </c>
      <c r="C38" s="87" t="s">
        <v>37</v>
      </c>
      <c r="D38" s="88">
        <v>108</v>
      </c>
      <c r="E38" s="89">
        <v>454</v>
      </c>
      <c r="F38" s="90">
        <v>562</v>
      </c>
      <c r="G38" s="90">
        <v>392</v>
      </c>
      <c r="J38" s="103">
        <v>1</v>
      </c>
      <c r="K38" s="104">
        <f>+J4/J38</f>
        <v>7926</v>
      </c>
      <c r="L38" s="105" t="s">
        <v>160</v>
      </c>
    </row>
    <row r="39" spans="1:12" x14ac:dyDescent="0.2">
      <c r="J39" s="103">
        <v>10</v>
      </c>
      <c r="K39" s="104">
        <f>+J5/J39</f>
        <v>554.4</v>
      </c>
      <c r="L39" s="105" t="s">
        <v>113</v>
      </c>
    </row>
    <row r="40" spans="1:12" x14ac:dyDescent="0.2">
      <c r="J40" s="103">
        <v>2</v>
      </c>
      <c r="K40" s="104">
        <f>+J6/J40</f>
        <v>2552.5</v>
      </c>
      <c r="L40" s="105" t="s">
        <v>114</v>
      </c>
    </row>
    <row r="41" spans="1:12" x14ac:dyDescent="0.2">
      <c r="J41" s="103">
        <v>7</v>
      </c>
      <c r="K41" s="104">
        <f>+J7*(14/23)/J41</f>
        <v>438.60869565217394</v>
      </c>
      <c r="L41" s="105" t="s">
        <v>115</v>
      </c>
    </row>
    <row r="42" spans="1:12" x14ac:dyDescent="0.2">
      <c r="J42" s="106">
        <v>6</v>
      </c>
      <c r="K42" s="107">
        <f>+J8/J42</f>
        <v>446.16666666666669</v>
      </c>
      <c r="L42" s="108" t="s">
        <v>83</v>
      </c>
    </row>
    <row r="43" spans="1:12" x14ac:dyDescent="0.2">
      <c r="J43" s="29" t="s">
        <v>106</v>
      </c>
      <c r="K43" s="30" t="s">
        <v>107</v>
      </c>
      <c r="L43" s="51" t="s">
        <v>116</v>
      </c>
    </row>
    <row r="44" spans="1:12" x14ac:dyDescent="0.2">
      <c r="J44" s="100">
        <v>60</v>
      </c>
      <c r="K44" s="101">
        <f>2*'Sortert størrelse'!E5/J44</f>
        <v>1009.1333333333333</v>
      </c>
      <c r="L44" s="102" t="s">
        <v>117</v>
      </c>
    </row>
    <row r="45" spans="1:12" x14ac:dyDescent="0.2">
      <c r="J45" s="103">
        <f>37+16</f>
        <v>53</v>
      </c>
      <c r="K45" s="104">
        <f>+(J2+J7*17/23)/J45</f>
        <v>274.34290401968826</v>
      </c>
      <c r="L45" s="105" t="s">
        <v>110</v>
      </c>
    </row>
    <row r="46" spans="1:12" x14ac:dyDescent="0.2">
      <c r="J46" s="103">
        <v>1</v>
      </c>
      <c r="K46" s="104">
        <f>+J3/J46</f>
        <v>10289</v>
      </c>
      <c r="L46" s="105" t="s">
        <v>111</v>
      </c>
    </row>
    <row r="47" spans="1:12" x14ac:dyDescent="0.2">
      <c r="J47" s="103">
        <v>1</v>
      </c>
      <c r="K47" s="104">
        <f>+J4/J47</f>
        <v>7926</v>
      </c>
      <c r="L47" s="105" t="s">
        <v>112</v>
      </c>
    </row>
    <row r="48" spans="1:12" x14ac:dyDescent="0.2">
      <c r="J48" s="103">
        <v>10</v>
      </c>
      <c r="K48" s="104">
        <f>50*J5/J48</f>
        <v>27720</v>
      </c>
      <c r="L48" s="105" t="s">
        <v>118</v>
      </c>
    </row>
    <row r="49" spans="2:12" x14ac:dyDescent="0.2">
      <c r="J49" s="103">
        <f>J40</f>
        <v>2</v>
      </c>
      <c r="K49" s="104">
        <f>5*J6/J49</f>
        <v>12762.5</v>
      </c>
      <c r="L49" s="105" t="s">
        <v>119</v>
      </c>
    </row>
    <row r="50" spans="2:12" x14ac:dyDescent="0.2">
      <c r="J50" s="103">
        <v>7</v>
      </c>
      <c r="K50" s="104">
        <f>5*J7/J50</f>
        <v>3602.8571428571427</v>
      </c>
      <c r="L50" s="105" t="s">
        <v>120</v>
      </c>
    </row>
    <row r="51" spans="2:12" x14ac:dyDescent="0.2">
      <c r="J51" s="106">
        <f>J42</f>
        <v>6</v>
      </c>
      <c r="K51" s="107">
        <f>+J8/J51</f>
        <v>446.16666666666669</v>
      </c>
      <c r="L51" s="108" t="s">
        <v>121</v>
      </c>
    </row>
    <row r="53" spans="2:12" x14ac:dyDescent="0.2">
      <c r="J53" s="57" t="s">
        <v>107</v>
      </c>
      <c r="K53" s="57" t="s">
        <v>122</v>
      </c>
      <c r="L53" s="49" t="s">
        <v>123</v>
      </c>
    </row>
    <row r="54" spans="2:12" x14ac:dyDescent="0.2">
      <c r="J54" s="58">
        <f t="shared" ref="J54:J61" si="1">K35</f>
        <v>504.56666666666666</v>
      </c>
      <c r="K54" s="58">
        <f t="shared" ref="K54:K61" si="2">2*J54/(5*5)</f>
        <v>40.365333333333332</v>
      </c>
      <c r="L54" s="32" t="s">
        <v>124</v>
      </c>
    </row>
    <row r="55" spans="2:12" x14ac:dyDescent="0.2">
      <c r="J55" s="59">
        <f t="shared" si="1"/>
        <v>274.34290401968826</v>
      </c>
      <c r="K55" s="59">
        <f t="shared" si="2"/>
        <v>21.947432321575061</v>
      </c>
      <c r="L55" s="33" t="s">
        <v>125</v>
      </c>
    </row>
    <row r="56" spans="2:12" x14ac:dyDescent="0.2">
      <c r="J56" s="59">
        <f>K37</f>
        <v>2572.25</v>
      </c>
      <c r="K56" s="59">
        <f>2*J56/(5*5)</f>
        <v>205.78</v>
      </c>
      <c r="L56" s="33" t="s">
        <v>165</v>
      </c>
    </row>
    <row r="57" spans="2:12" x14ac:dyDescent="0.2">
      <c r="J57" s="59">
        <f t="shared" si="1"/>
        <v>7926</v>
      </c>
      <c r="K57" s="59">
        <f t="shared" si="2"/>
        <v>634.08000000000004</v>
      </c>
      <c r="L57" s="33" t="s">
        <v>126</v>
      </c>
    </row>
    <row r="58" spans="2:12" x14ac:dyDescent="0.2">
      <c r="J58" s="59">
        <f t="shared" si="1"/>
        <v>554.4</v>
      </c>
      <c r="K58" s="59">
        <f t="shared" si="2"/>
        <v>44.351999999999997</v>
      </c>
      <c r="L58" s="33" t="s">
        <v>156</v>
      </c>
    </row>
    <row r="59" spans="2:12" x14ac:dyDescent="0.2">
      <c r="J59" s="59">
        <f t="shared" si="1"/>
        <v>2552.5</v>
      </c>
      <c r="K59" s="59">
        <f t="shared" si="2"/>
        <v>204.2</v>
      </c>
      <c r="L59" s="33" t="s">
        <v>114</v>
      </c>
    </row>
    <row r="60" spans="2:12" x14ac:dyDescent="0.2">
      <c r="J60" s="59">
        <f t="shared" si="1"/>
        <v>438.60869565217394</v>
      </c>
      <c r="K60" s="59">
        <f t="shared" si="2"/>
        <v>35.088695652173918</v>
      </c>
      <c r="L60" s="33" t="s">
        <v>115</v>
      </c>
    </row>
    <row r="61" spans="2:12" x14ac:dyDescent="0.2">
      <c r="J61" s="34">
        <f t="shared" si="1"/>
        <v>446.16666666666669</v>
      </c>
      <c r="K61" s="60">
        <f t="shared" si="2"/>
        <v>35.693333333333335</v>
      </c>
      <c r="L61" s="35" t="s">
        <v>157</v>
      </c>
    </row>
    <row r="62" spans="2:12" x14ac:dyDescent="0.2">
      <c r="J62" s="29" t="s">
        <v>155</v>
      </c>
      <c r="K62" s="50"/>
      <c r="L62" s="49"/>
    </row>
    <row r="63" spans="2:12" x14ac:dyDescent="0.2">
      <c r="B63" s="74" t="s">
        <v>132</v>
      </c>
      <c r="C63" s="65"/>
      <c r="D63" s="66" t="s">
        <v>129</v>
      </c>
      <c r="E63" s="66" t="s">
        <v>128</v>
      </c>
      <c r="F63" s="67"/>
      <c r="G63" s="66" t="s">
        <v>130</v>
      </c>
      <c r="H63" s="67"/>
      <c r="I63" s="62"/>
      <c r="J63" s="62"/>
      <c r="K63" s="62"/>
      <c r="L63" s="62"/>
    </row>
    <row r="64" spans="2:12" x14ac:dyDescent="0.2">
      <c r="B64" s="75">
        <f>+SUM(B65:B79)</f>
        <v>633</v>
      </c>
      <c r="C64" s="71" t="s">
        <v>150</v>
      </c>
      <c r="D64" s="129">
        <v>613285</v>
      </c>
      <c r="E64" s="68">
        <v>189095</v>
      </c>
      <c r="F64" s="78">
        <v>0.25192401797232972</v>
      </c>
      <c r="G64" s="68"/>
      <c r="H64" s="78">
        <v>0.25192401797232972</v>
      </c>
      <c r="J64" s="62" t="s">
        <v>151</v>
      </c>
      <c r="K64" s="62"/>
      <c r="L64" s="62"/>
    </row>
    <row r="65" spans="2:12" x14ac:dyDescent="0.2">
      <c r="B65" s="69">
        <v>51</v>
      </c>
      <c r="C65" s="72" t="s">
        <v>135</v>
      </c>
      <c r="D65" s="130">
        <v>44958</v>
      </c>
      <c r="E65" s="69">
        <v>11326</v>
      </c>
      <c r="F65" s="76">
        <f t="shared" ref="F65:F67" si="3">+E65/D65</f>
        <v>0.25192401797232972</v>
      </c>
      <c r="G65" s="69"/>
      <c r="H65" s="76">
        <f t="shared" ref="H65:H67" si="4">+(E65+G65)/D65</f>
        <v>0.25192401797232972</v>
      </c>
      <c r="J65" s="62"/>
      <c r="K65" s="62"/>
      <c r="L65" s="62"/>
    </row>
    <row r="66" spans="2:12" x14ac:dyDescent="0.2">
      <c r="B66" s="69">
        <v>53</v>
      </c>
      <c r="C66" s="72" t="s">
        <v>136</v>
      </c>
      <c r="D66" s="130">
        <v>49307</v>
      </c>
      <c r="E66" s="69">
        <v>13150</v>
      </c>
      <c r="F66" s="76">
        <f t="shared" si="3"/>
        <v>0.26669641227411928</v>
      </c>
      <c r="G66" s="69"/>
      <c r="H66" s="76">
        <f t="shared" si="4"/>
        <v>0.26669641227411928</v>
      </c>
      <c r="J66" s="62"/>
      <c r="K66" s="62"/>
      <c r="L66" s="62"/>
    </row>
    <row r="67" spans="2:12" x14ac:dyDescent="0.2">
      <c r="B67" s="69">
        <v>37</v>
      </c>
      <c r="C67" s="72" t="s">
        <v>137</v>
      </c>
      <c r="D67" s="130">
        <v>35990</v>
      </c>
      <c r="E67" s="69">
        <v>7359</v>
      </c>
      <c r="F67" s="76">
        <f t="shared" si="3"/>
        <v>0.2044734648513476</v>
      </c>
      <c r="G67" s="69"/>
      <c r="H67" s="76">
        <f t="shared" si="4"/>
        <v>0.2044734648513476</v>
      </c>
      <c r="J67" s="62"/>
      <c r="K67" s="62"/>
      <c r="L67" s="62"/>
    </row>
    <row r="68" spans="2:12" x14ac:dyDescent="0.2">
      <c r="B68" s="69">
        <v>43</v>
      </c>
      <c r="C68" s="72" t="s">
        <v>138</v>
      </c>
      <c r="D68" s="130">
        <v>34109</v>
      </c>
      <c r="E68" s="69">
        <v>6315</v>
      </c>
      <c r="F68" s="76">
        <f>+E68/D68</f>
        <v>0.18514175144390044</v>
      </c>
      <c r="G68" s="69">
        <v>-2800</v>
      </c>
      <c r="H68" s="132">
        <f>+(E68+G68)/D68</f>
        <v>0.10305198041572605</v>
      </c>
      <c r="J68" s="62" t="s">
        <v>133</v>
      </c>
      <c r="K68" s="62"/>
      <c r="L68" s="62"/>
    </row>
    <row r="69" spans="2:12" x14ac:dyDescent="0.2">
      <c r="B69" s="69">
        <v>72</v>
      </c>
      <c r="C69" s="72" t="s">
        <v>139</v>
      </c>
      <c r="D69" s="130">
        <v>52531</v>
      </c>
      <c r="E69" s="69">
        <v>23982</v>
      </c>
      <c r="F69" s="76">
        <f t="shared" ref="F69:F78" si="5">+E69/D69</f>
        <v>0.45653042965106316</v>
      </c>
      <c r="G69" s="69">
        <v>-138</v>
      </c>
      <c r="H69" s="134">
        <f t="shared" ref="H69:H79" si="6">+(E69+G69)/D69</f>
        <v>0.45390340941539281</v>
      </c>
      <c r="J69" s="62" t="s">
        <v>131</v>
      </c>
      <c r="K69" s="62"/>
      <c r="L69" s="62"/>
    </row>
    <row r="70" spans="2:12" x14ac:dyDescent="0.2">
      <c r="B70" s="69">
        <v>22</v>
      </c>
      <c r="C70" s="72" t="s">
        <v>140</v>
      </c>
      <c r="D70" s="130">
        <v>31275</v>
      </c>
      <c r="E70" s="69">
        <v>8232</v>
      </c>
      <c r="F70" s="76">
        <f t="shared" si="5"/>
        <v>0.26321342925659474</v>
      </c>
      <c r="G70" s="69">
        <v>-144</v>
      </c>
      <c r="H70" s="76">
        <f t="shared" si="6"/>
        <v>0.25860911270983211</v>
      </c>
      <c r="J70" s="62" t="s">
        <v>152</v>
      </c>
      <c r="K70" s="62"/>
      <c r="L70" s="62"/>
    </row>
    <row r="71" spans="2:12" x14ac:dyDescent="0.2">
      <c r="B71" s="69">
        <v>46</v>
      </c>
      <c r="C71" s="72" t="s">
        <v>141</v>
      </c>
      <c r="D71" s="130">
        <v>45186</v>
      </c>
      <c r="E71" s="69">
        <v>28572</v>
      </c>
      <c r="F71" s="76">
        <f t="shared" si="5"/>
        <v>0.63231974505377775</v>
      </c>
      <c r="G71" s="69">
        <v>-10608</v>
      </c>
      <c r="H71" s="76">
        <f t="shared" si="6"/>
        <v>0.39755676536980483</v>
      </c>
      <c r="J71" s="62" t="s">
        <v>134</v>
      </c>
      <c r="K71" s="62"/>
      <c r="L71" s="62"/>
    </row>
    <row r="72" spans="2:12" x14ac:dyDescent="0.2">
      <c r="B72" s="69">
        <v>63</v>
      </c>
      <c r="C72" s="72" t="s">
        <v>142</v>
      </c>
      <c r="D72" s="130">
        <v>48432</v>
      </c>
      <c r="E72" s="69">
        <v>22090</v>
      </c>
      <c r="F72" s="76">
        <f t="shared" si="5"/>
        <v>0.45610340270895278</v>
      </c>
      <c r="G72" s="69"/>
      <c r="H72" s="134">
        <f t="shared" si="6"/>
        <v>0.45610340270895278</v>
      </c>
      <c r="J72" s="62" t="s">
        <v>153</v>
      </c>
      <c r="K72" s="62"/>
      <c r="L72" s="62"/>
    </row>
    <row r="73" spans="2:12" x14ac:dyDescent="0.2">
      <c r="B73" s="69">
        <v>29</v>
      </c>
      <c r="C73" s="72" t="s">
        <v>143</v>
      </c>
      <c r="D73" s="130">
        <v>29090</v>
      </c>
      <c r="E73" s="69">
        <v>4639</v>
      </c>
      <c r="F73" s="76">
        <f t="shared" si="5"/>
        <v>0.15947060845651426</v>
      </c>
      <c r="G73" s="69"/>
      <c r="H73" s="132">
        <f t="shared" si="6"/>
        <v>0.15947060845651426</v>
      </c>
      <c r="J73" s="62"/>
      <c r="K73" s="62"/>
      <c r="L73" s="62"/>
    </row>
    <row r="74" spans="2:12" x14ac:dyDescent="0.2">
      <c r="B74" s="69">
        <v>21</v>
      </c>
      <c r="C74" s="72" t="s">
        <v>144</v>
      </c>
      <c r="D74" s="130">
        <v>26777</v>
      </c>
      <c r="E74" s="69">
        <v>5657</v>
      </c>
      <c r="F74" s="76">
        <f t="shared" si="5"/>
        <v>0.21126339769204916</v>
      </c>
      <c r="G74" s="69"/>
      <c r="H74" s="76">
        <f t="shared" si="6"/>
        <v>0.21126339769204916</v>
      </c>
      <c r="I74" s="62"/>
      <c r="J74" s="62"/>
      <c r="K74" s="62"/>
      <c r="L74" s="62"/>
    </row>
    <row r="75" spans="2:12" x14ac:dyDescent="0.2">
      <c r="B75" s="69">
        <v>29</v>
      </c>
      <c r="C75" s="72" t="s">
        <v>145</v>
      </c>
      <c r="D75" s="130">
        <v>30554</v>
      </c>
      <c r="E75" s="69">
        <v>7758</v>
      </c>
      <c r="F75" s="76">
        <f t="shared" si="5"/>
        <v>0.25391110820187207</v>
      </c>
      <c r="G75" s="69"/>
      <c r="H75" s="76">
        <f t="shared" si="6"/>
        <v>0.25391110820187207</v>
      </c>
      <c r="I75" s="62"/>
      <c r="J75" s="62"/>
      <c r="K75" s="62"/>
      <c r="L75" s="62"/>
    </row>
    <row r="76" spans="2:12" x14ac:dyDescent="0.2">
      <c r="B76" s="69">
        <v>47</v>
      </c>
      <c r="C76" s="72" t="s">
        <v>146</v>
      </c>
      <c r="D76" s="130">
        <v>47786</v>
      </c>
      <c r="E76" s="69">
        <v>11826</v>
      </c>
      <c r="F76" s="76">
        <f t="shared" si="5"/>
        <v>0.24747834093667601</v>
      </c>
      <c r="G76" s="69"/>
      <c r="H76" s="76">
        <f t="shared" si="6"/>
        <v>0.24747834093667601</v>
      </c>
      <c r="I76" s="62"/>
      <c r="J76" s="62"/>
      <c r="K76" s="62"/>
      <c r="L76" s="62"/>
    </row>
    <row r="77" spans="2:12" x14ac:dyDescent="0.2">
      <c r="B77" s="69">
        <v>50</v>
      </c>
      <c r="C77" s="72" t="s">
        <v>147</v>
      </c>
      <c r="D77" s="130">
        <v>47164</v>
      </c>
      <c r="E77" s="69">
        <v>17915</v>
      </c>
      <c r="F77" s="76">
        <f t="shared" si="5"/>
        <v>0.37984479687897549</v>
      </c>
      <c r="G77" s="69"/>
      <c r="H77" s="76">
        <f t="shared" si="6"/>
        <v>0.37984479687897549</v>
      </c>
      <c r="I77" s="62"/>
      <c r="J77" s="62"/>
      <c r="K77" s="62"/>
      <c r="L77" s="62"/>
    </row>
    <row r="78" spans="2:12" x14ac:dyDescent="0.2">
      <c r="B78" s="69">
        <v>48</v>
      </c>
      <c r="C78" s="72" t="s">
        <v>148</v>
      </c>
      <c r="D78" s="130">
        <v>47696</v>
      </c>
      <c r="E78" s="69">
        <v>13802</v>
      </c>
      <c r="F78" s="76">
        <f t="shared" si="5"/>
        <v>0.28937437101643743</v>
      </c>
      <c r="G78" s="69"/>
      <c r="H78" s="76">
        <f t="shared" si="6"/>
        <v>0.28937437101643743</v>
      </c>
      <c r="I78" s="62"/>
      <c r="J78" s="62"/>
      <c r="K78" s="62"/>
      <c r="L78" s="62"/>
    </row>
    <row r="79" spans="2:12" x14ac:dyDescent="0.2">
      <c r="B79" s="70">
        <v>22</v>
      </c>
      <c r="C79" s="73" t="s">
        <v>149</v>
      </c>
      <c r="D79" s="131">
        <v>36304</v>
      </c>
      <c r="E79" s="70">
        <v>6472</v>
      </c>
      <c r="F79" s="77">
        <f>+E79/D79</f>
        <v>0.17827236668135743</v>
      </c>
      <c r="G79" s="70"/>
      <c r="H79" s="133">
        <f t="shared" si="6"/>
        <v>0.17827236668135743</v>
      </c>
      <c r="I79" s="62"/>
      <c r="J79" s="62"/>
      <c r="K79" s="62"/>
      <c r="L79" s="62"/>
    </row>
  </sheetData>
  <pageMargins left="0.25" right="0.25" top="0.75" bottom="0.75" header="0.3" footer="0.3"/>
  <pageSetup paperSize="9" scale="6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6"/>
  <sheetViews>
    <sheetView workbookViewId="0">
      <pane ySplit="4" topLeftCell="A5" activePane="bottomLeft" state="frozen"/>
      <selection pane="bottomLeft" activeCell="B45" sqref="B45:P45"/>
    </sheetView>
  </sheetViews>
  <sheetFormatPr defaultColWidth="11.42578125" defaultRowHeight="12.75" x14ac:dyDescent="0.2"/>
  <cols>
    <col min="1" max="1" width="4.28515625" customWidth="1"/>
    <col min="2" max="2" width="27" customWidth="1"/>
    <col min="17" max="17" width="5" customWidth="1"/>
    <col min="18" max="18" width="7.42578125" customWidth="1"/>
    <col min="19" max="19" width="7" customWidth="1"/>
    <col min="20" max="20" width="40.7109375" customWidth="1"/>
  </cols>
  <sheetData>
    <row r="1" spans="1:17" ht="14.25" x14ac:dyDescent="0.2">
      <c r="B1" s="1" t="s">
        <v>72</v>
      </c>
      <c r="G1" s="1" t="s">
        <v>0</v>
      </c>
      <c r="O1" s="2" t="s">
        <v>1</v>
      </c>
    </row>
    <row r="3" spans="1:17" x14ac:dyDescent="0.2">
      <c r="A3" s="39"/>
      <c r="B3" s="31"/>
      <c r="C3" s="39"/>
      <c r="D3" s="40" t="s">
        <v>4</v>
      </c>
      <c r="E3" s="31"/>
      <c r="F3" s="31"/>
      <c r="G3" s="17"/>
      <c r="H3" s="18"/>
      <c r="I3" s="18" t="s">
        <v>2</v>
      </c>
      <c r="J3" s="19"/>
      <c r="K3" s="20"/>
      <c r="L3" s="13"/>
      <c r="M3" s="14"/>
      <c r="N3" s="15" t="s">
        <v>3</v>
      </c>
      <c r="O3" s="14"/>
      <c r="P3" s="16"/>
    </row>
    <row r="4" spans="1:17" x14ac:dyDescent="0.2">
      <c r="A4" s="45"/>
      <c r="B4" s="44" t="s">
        <v>5</v>
      </c>
      <c r="C4" s="41" t="s">
        <v>11</v>
      </c>
      <c r="D4" s="42" t="s">
        <v>12</v>
      </c>
      <c r="E4" s="43" t="s">
        <v>13</v>
      </c>
      <c r="F4" s="64" t="s">
        <v>78</v>
      </c>
      <c r="G4" s="36" t="s">
        <v>6</v>
      </c>
      <c r="H4" s="37" t="s">
        <v>7</v>
      </c>
      <c r="I4" s="37" t="s">
        <v>8</v>
      </c>
      <c r="J4" s="37" t="s">
        <v>9</v>
      </c>
      <c r="K4" s="38" t="s">
        <v>10</v>
      </c>
      <c r="L4" s="46" t="s">
        <v>6</v>
      </c>
      <c r="M4" s="47" t="s">
        <v>7</v>
      </c>
      <c r="N4" s="47" t="s">
        <v>8</v>
      </c>
      <c r="O4" s="47" t="s">
        <v>9</v>
      </c>
      <c r="P4" s="48" t="s">
        <v>10</v>
      </c>
    </row>
    <row r="5" spans="1:17" x14ac:dyDescent="0.2">
      <c r="A5" s="23">
        <v>1</v>
      </c>
      <c r="B5" s="95" t="s">
        <v>29</v>
      </c>
      <c r="C5" s="96">
        <v>6415</v>
      </c>
      <c r="D5" s="97">
        <v>23859</v>
      </c>
      <c r="E5" s="98">
        <v>30274</v>
      </c>
      <c r="F5" s="98">
        <f t="shared" ref="F5:F10" si="0">+E5-K5-P5-G5-L5</f>
        <v>24038</v>
      </c>
      <c r="G5" s="96">
        <v>62</v>
      </c>
      <c r="H5" s="97">
        <v>2831</v>
      </c>
      <c r="I5" s="97">
        <v>2006</v>
      </c>
      <c r="J5" s="97">
        <v>583</v>
      </c>
      <c r="K5" s="98">
        <v>933</v>
      </c>
      <c r="L5" s="96">
        <v>297</v>
      </c>
      <c r="M5" s="97">
        <v>10042</v>
      </c>
      <c r="N5" s="97">
        <v>6253</v>
      </c>
      <c r="O5" s="97">
        <v>2323</v>
      </c>
      <c r="P5" s="98">
        <v>4944</v>
      </c>
    </row>
    <row r="6" spans="1:17" x14ac:dyDescent="0.2">
      <c r="A6" s="23">
        <f>+A5+1</f>
        <v>2</v>
      </c>
      <c r="B6" s="21" t="s">
        <v>44</v>
      </c>
      <c r="C6" s="6">
        <v>9238</v>
      </c>
      <c r="D6" s="7">
        <v>12838</v>
      </c>
      <c r="E6" s="8">
        <v>22076</v>
      </c>
      <c r="F6" s="8">
        <f t="shared" si="0"/>
        <v>13804</v>
      </c>
      <c r="G6" s="6">
        <v>775</v>
      </c>
      <c r="H6" s="7">
        <v>5219</v>
      </c>
      <c r="I6" s="7">
        <v>633</v>
      </c>
      <c r="J6" s="7">
        <v>258</v>
      </c>
      <c r="K6" s="8">
        <v>2353</v>
      </c>
      <c r="L6" s="6">
        <v>928</v>
      </c>
      <c r="M6" s="7">
        <v>5754</v>
      </c>
      <c r="N6" s="7">
        <v>1510</v>
      </c>
      <c r="O6" s="7">
        <v>430</v>
      </c>
      <c r="P6" s="8">
        <v>4216</v>
      </c>
    </row>
    <row r="7" spans="1:17" x14ac:dyDescent="0.2">
      <c r="A7" s="23">
        <f t="shared" ref="A7:A60" si="1">+A6+1</f>
        <v>3</v>
      </c>
      <c r="B7" s="21" t="s">
        <v>48</v>
      </c>
      <c r="C7" s="6">
        <v>3159</v>
      </c>
      <c r="D7" s="7">
        <v>4968</v>
      </c>
      <c r="E7" s="8">
        <v>8127</v>
      </c>
      <c r="F7" s="8">
        <f t="shared" si="0"/>
        <v>3858</v>
      </c>
      <c r="G7" s="6">
        <v>59</v>
      </c>
      <c r="H7" s="7">
        <v>871</v>
      </c>
      <c r="I7" s="7">
        <v>579</v>
      </c>
      <c r="J7" s="7">
        <v>172</v>
      </c>
      <c r="K7" s="8">
        <v>1478</v>
      </c>
      <c r="L7" s="6">
        <v>65</v>
      </c>
      <c r="M7" s="7">
        <v>1187</v>
      </c>
      <c r="N7" s="7">
        <v>764</v>
      </c>
      <c r="O7" s="7">
        <v>285</v>
      </c>
      <c r="P7" s="8">
        <v>2667</v>
      </c>
    </row>
    <row r="8" spans="1:17" x14ac:dyDescent="0.2">
      <c r="A8" s="23">
        <f t="shared" si="1"/>
        <v>4</v>
      </c>
      <c r="B8" s="21" t="s">
        <v>32</v>
      </c>
      <c r="C8" s="6">
        <v>5574</v>
      </c>
      <c r="D8" s="7">
        <v>2352</v>
      </c>
      <c r="E8" s="8">
        <v>7926</v>
      </c>
      <c r="F8" s="8">
        <f t="shared" si="0"/>
        <v>4183</v>
      </c>
      <c r="G8" s="6">
        <v>964</v>
      </c>
      <c r="H8" s="7">
        <v>1856</v>
      </c>
      <c r="I8" s="7">
        <v>542</v>
      </c>
      <c r="J8" s="7">
        <v>683</v>
      </c>
      <c r="K8" s="8">
        <v>1529</v>
      </c>
      <c r="L8" s="6">
        <v>752</v>
      </c>
      <c r="M8" s="7">
        <v>696</v>
      </c>
      <c r="N8" s="7">
        <v>206</v>
      </c>
      <c r="O8" s="7">
        <v>200</v>
      </c>
      <c r="P8" s="8">
        <v>498</v>
      </c>
    </row>
    <row r="9" spans="1:17" x14ac:dyDescent="0.2">
      <c r="A9" s="23">
        <f t="shared" si="1"/>
        <v>5</v>
      </c>
      <c r="B9" s="21" t="s">
        <v>65</v>
      </c>
      <c r="C9" s="6">
        <v>5436</v>
      </c>
      <c r="D9" s="7">
        <v>2291</v>
      </c>
      <c r="E9" s="8">
        <v>7727</v>
      </c>
      <c r="F9" s="8">
        <f t="shared" si="0"/>
        <v>1896</v>
      </c>
      <c r="G9" s="6">
        <v>13</v>
      </c>
      <c r="H9" s="7">
        <v>8</v>
      </c>
      <c r="I9" s="7">
        <v>401</v>
      </c>
      <c r="J9" s="7">
        <v>962</v>
      </c>
      <c r="K9" s="8">
        <v>4052</v>
      </c>
      <c r="L9" s="6">
        <v>5</v>
      </c>
      <c r="M9" s="7">
        <v>7</v>
      </c>
      <c r="N9" s="7">
        <v>158</v>
      </c>
      <c r="O9" s="7">
        <v>360</v>
      </c>
      <c r="P9" s="8">
        <v>1761</v>
      </c>
      <c r="Q9" s="5"/>
    </row>
    <row r="10" spans="1:17" x14ac:dyDescent="0.2">
      <c r="A10" s="23">
        <f t="shared" si="1"/>
        <v>6</v>
      </c>
      <c r="B10" s="79" t="s">
        <v>35</v>
      </c>
      <c r="C10" s="80">
        <v>4310</v>
      </c>
      <c r="D10" s="81">
        <v>2023</v>
      </c>
      <c r="E10" s="82">
        <v>6333</v>
      </c>
      <c r="F10" s="82">
        <f t="shared" si="0"/>
        <v>5351</v>
      </c>
      <c r="G10" s="80">
        <v>18</v>
      </c>
      <c r="H10" s="81">
        <v>2106</v>
      </c>
      <c r="I10" s="81">
        <v>1298</v>
      </c>
      <c r="J10" s="81">
        <v>387</v>
      </c>
      <c r="K10" s="82">
        <v>501</v>
      </c>
      <c r="L10" s="80">
        <v>6</v>
      </c>
      <c r="M10" s="81">
        <v>874</v>
      </c>
      <c r="N10" s="81">
        <v>468</v>
      </c>
      <c r="O10" s="81">
        <v>218</v>
      </c>
      <c r="P10" s="82">
        <v>457</v>
      </c>
    </row>
    <row r="11" spans="1:17" x14ac:dyDescent="0.2">
      <c r="A11" s="23">
        <f t="shared" si="1"/>
        <v>7</v>
      </c>
      <c r="B11" s="21" t="s">
        <v>30</v>
      </c>
      <c r="C11" s="6">
        <v>2409</v>
      </c>
      <c r="D11" s="7">
        <v>3050</v>
      </c>
      <c r="E11" s="8">
        <v>5459</v>
      </c>
      <c r="F11" s="8">
        <f t="shared" ref="F11:F59" si="2">+E11-K11-P11-G11-L11</f>
        <v>3673</v>
      </c>
      <c r="G11" s="6">
        <v>90</v>
      </c>
      <c r="H11" s="7">
        <v>942</v>
      </c>
      <c r="I11" s="7">
        <v>517</v>
      </c>
      <c r="J11" s="7">
        <v>261</v>
      </c>
      <c r="K11" s="8">
        <v>599</v>
      </c>
      <c r="L11" s="6">
        <v>101</v>
      </c>
      <c r="M11" s="7">
        <v>1012</v>
      </c>
      <c r="N11" s="7">
        <v>682</v>
      </c>
      <c r="O11" s="7">
        <v>259</v>
      </c>
      <c r="P11" s="8">
        <v>996</v>
      </c>
    </row>
    <row r="12" spans="1:17" x14ac:dyDescent="0.2">
      <c r="A12" s="23">
        <f t="shared" si="1"/>
        <v>8</v>
      </c>
      <c r="B12" s="87" t="s">
        <v>54</v>
      </c>
      <c r="C12" s="88">
        <v>1578</v>
      </c>
      <c r="D12" s="89">
        <v>3605</v>
      </c>
      <c r="E12" s="90">
        <v>5183</v>
      </c>
      <c r="F12" s="90">
        <f t="shared" si="2"/>
        <v>3468</v>
      </c>
      <c r="G12" s="88">
        <v>11</v>
      </c>
      <c r="H12" s="89">
        <v>571</v>
      </c>
      <c r="I12" s="89">
        <v>341</v>
      </c>
      <c r="J12" s="89">
        <v>196</v>
      </c>
      <c r="K12" s="90">
        <v>459</v>
      </c>
      <c r="L12" s="88">
        <v>44</v>
      </c>
      <c r="M12" s="89">
        <v>1404</v>
      </c>
      <c r="N12" s="89">
        <v>626</v>
      </c>
      <c r="O12" s="89">
        <v>330</v>
      </c>
      <c r="P12" s="90">
        <v>1201</v>
      </c>
    </row>
    <row r="13" spans="1:17" x14ac:dyDescent="0.2">
      <c r="A13" s="23">
        <f t="shared" si="1"/>
        <v>9</v>
      </c>
      <c r="B13" s="21" t="s">
        <v>38</v>
      </c>
      <c r="C13" s="6">
        <v>2097</v>
      </c>
      <c r="D13" s="7">
        <v>3042</v>
      </c>
      <c r="E13" s="8">
        <v>5139</v>
      </c>
      <c r="F13" s="8">
        <f t="shared" si="2"/>
        <v>1297</v>
      </c>
      <c r="G13" s="6">
        <v>44</v>
      </c>
      <c r="H13" s="7">
        <v>220</v>
      </c>
      <c r="I13" s="7">
        <v>189</v>
      </c>
      <c r="J13" s="7">
        <v>51</v>
      </c>
      <c r="K13" s="8">
        <v>1593</v>
      </c>
      <c r="L13" s="6">
        <v>55</v>
      </c>
      <c r="M13" s="7">
        <v>256</v>
      </c>
      <c r="N13" s="7">
        <v>480</v>
      </c>
      <c r="O13" s="7">
        <v>101</v>
      </c>
      <c r="P13" s="8">
        <v>2150</v>
      </c>
    </row>
    <row r="14" spans="1:17" x14ac:dyDescent="0.2">
      <c r="A14" s="23">
        <f t="shared" si="1"/>
        <v>10</v>
      </c>
      <c r="B14" s="21" t="s">
        <v>61</v>
      </c>
      <c r="C14" s="6">
        <v>2188</v>
      </c>
      <c r="D14" s="7">
        <v>2917</v>
      </c>
      <c r="E14" s="8">
        <v>5105</v>
      </c>
      <c r="F14" s="8">
        <f t="shared" si="2"/>
        <v>2192</v>
      </c>
      <c r="G14" s="6">
        <v>31</v>
      </c>
      <c r="H14" s="7">
        <v>256</v>
      </c>
      <c r="I14" s="7">
        <v>325</v>
      </c>
      <c r="J14" s="7">
        <v>461</v>
      </c>
      <c r="K14" s="8">
        <v>1115</v>
      </c>
      <c r="L14" s="6">
        <v>22</v>
      </c>
      <c r="M14" s="7">
        <v>216</v>
      </c>
      <c r="N14" s="7">
        <v>431</v>
      </c>
      <c r="O14" s="7">
        <v>503</v>
      </c>
      <c r="P14" s="8">
        <v>1745</v>
      </c>
      <c r="Q14" s="11"/>
    </row>
    <row r="15" spans="1:17" x14ac:dyDescent="0.2">
      <c r="A15" s="23">
        <f t="shared" si="1"/>
        <v>11</v>
      </c>
      <c r="B15" s="91" t="s">
        <v>17</v>
      </c>
      <c r="C15" s="92">
        <v>1223</v>
      </c>
      <c r="D15" s="93">
        <v>3821</v>
      </c>
      <c r="E15" s="94">
        <v>5044</v>
      </c>
      <c r="F15" s="94">
        <f t="shared" si="2"/>
        <v>3232</v>
      </c>
      <c r="G15" s="92">
        <v>27</v>
      </c>
      <c r="H15" s="93">
        <v>289</v>
      </c>
      <c r="I15" s="93">
        <v>284</v>
      </c>
      <c r="J15" s="93">
        <v>243</v>
      </c>
      <c r="K15" s="94">
        <v>380</v>
      </c>
      <c r="L15" s="92">
        <v>41</v>
      </c>
      <c r="M15" s="93">
        <v>1002</v>
      </c>
      <c r="N15" s="93">
        <v>903</v>
      </c>
      <c r="O15" s="93">
        <v>511</v>
      </c>
      <c r="P15" s="94">
        <v>1364</v>
      </c>
    </row>
    <row r="16" spans="1:17" x14ac:dyDescent="0.2">
      <c r="A16" s="23">
        <f t="shared" si="1"/>
        <v>12</v>
      </c>
      <c r="B16" s="21" t="s">
        <v>43</v>
      </c>
      <c r="C16" s="6">
        <v>850</v>
      </c>
      <c r="D16" s="7">
        <v>4150</v>
      </c>
      <c r="E16" s="8">
        <v>5000</v>
      </c>
      <c r="F16" s="8">
        <f t="shared" si="2"/>
        <v>755</v>
      </c>
      <c r="G16" s="6">
        <v>5</v>
      </c>
      <c r="H16" s="7">
        <v>122</v>
      </c>
      <c r="I16" s="7">
        <v>105</v>
      </c>
      <c r="J16" s="7">
        <v>54</v>
      </c>
      <c r="K16" s="8">
        <v>564</v>
      </c>
      <c r="L16" s="6">
        <v>9</v>
      </c>
      <c r="M16" s="7">
        <v>187</v>
      </c>
      <c r="N16" s="7">
        <v>168</v>
      </c>
      <c r="O16" s="7">
        <v>119</v>
      </c>
      <c r="P16" s="8">
        <v>3667</v>
      </c>
    </row>
    <row r="17" spans="1:17" x14ac:dyDescent="0.2">
      <c r="A17" s="23">
        <f t="shared" si="1"/>
        <v>13</v>
      </c>
      <c r="B17" s="83" t="s">
        <v>47</v>
      </c>
      <c r="C17" s="84">
        <v>2401</v>
      </c>
      <c r="D17" s="85">
        <v>2304</v>
      </c>
      <c r="E17" s="86">
        <v>4705</v>
      </c>
      <c r="F17" s="86">
        <f t="shared" si="2"/>
        <v>3374</v>
      </c>
      <c r="G17" s="84">
        <v>253</v>
      </c>
      <c r="H17" s="85">
        <v>1444</v>
      </c>
      <c r="I17" s="85">
        <v>256</v>
      </c>
      <c r="J17" s="85">
        <v>54</v>
      </c>
      <c r="K17" s="86">
        <v>394</v>
      </c>
      <c r="L17" s="84">
        <v>266</v>
      </c>
      <c r="M17" s="85">
        <v>1356</v>
      </c>
      <c r="N17" s="85">
        <v>205</v>
      </c>
      <c r="O17" s="85">
        <v>59</v>
      </c>
      <c r="P17" s="86">
        <v>418</v>
      </c>
    </row>
    <row r="18" spans="1:17" x14ac:dyDescent="0.2">
      <c r="A18" s="23">
        <f t="shared" si="1"/>
        <v>14</v>
      </c>
      <c r="B18" s="21" t="s">
        <v>31</v>
      </c>
      <c r="C18" s="6">
        <v>1248</v>
      </c>
      <c r="D18" s="7">
        <v>3048</v>
      </c>
      <c r="E18" s="8">
        <v>4296</v>
      </c>
      <c r="F18" s="8">
        <f t="shared" si="2"/>
        <v>778</v>
      </c>
      <c r="G18" s="6">
        <v>2</v>
      </c>
      <c r="H18" s="7">
        <v>47</v>
      </c>
      <c r="I18" s="7">
        <v>99</v>
      </c>
      <c r="J18" s="7">
        <v>78</v>
      </c>
      <c r="K18" s="8">
        <v>1022</v>
      </c>
      <c r="L18" s="6">
        <v>4</v>
      </c>
      <c r="M18" s="7">
        <v>66</v>
      </c>
      <c r="N18" s="7">
        <v>249</v>
      </c>
      <c r="O18" s="7">
        <v>239</v>
      </c>
      <c r="P18" s="8">
        <v>2490</v>
      </c>
    </row>
    <row r="19" spans="1:17" x14ac:dyDescent="0.2">
      <c r="A19" s="23">
        <f t="shared" si="1"/>
        <v>15</v>
      </c>
      <c r="B19" s="21" t="s">
        <v>26</v>
      </c>
      <c r="C19" s="6">
        <v>528</v>
      </c>
      <c r="D19" s="7">
        <v>3073</v>
      </c>
      <c r="E19" s="8">
        <v>3601</v>
      </c>
      <c r="F19" s="8">
        <f t="shared" si="2"/>
        <v>778</v>
      </c>
      <c r="G19" s="6">
        <v>5</v>
      </c>
      <c r="H19" s="7">
        <v>76</v>
      </c>
      <c r="I19" s="7">
        <v>40</v>
      </c>
      <c r="J19" s="7">
        <v>27</v>
      </c>
      <c r="K19" s="8">
        <v>380</v>
      </c>
      <c r="L19" s="6">
        <v>5</v>
      </c>
      <c r="M19" s="7">
        <v>237</v>
      </c>
      <c r="N19" s="7">
        <v>250</v>
      </c>
      <c r="O19" s="7">
        <v>148</v>
      </c>
      <c r="P19" s="8">
        <v>2433</v>
      </c>
    </row>
    <row r="20" spans="1:17" x14ac:dyDescent="0.2">
      <c r="A20" s="23">
        <f t="shared" si="1"/>
        <v>16</v>
      </c>
      <c r="B20" s="21" t="s">
        <v>45</v>
      </c>
      <c r="C20" s="6">
        <v>335</v>
      </c>
      <c r="D20" s="7">
        <v>2560</v>
      </c>
      <c r="E20" s="8">
        <v>2895</v>
      </c>
      <c r="F20" s="8">
        <f t="shared" si="2"/>
        <v>364</v>
      </c>
      <c r="G20" s="6">
        <v>0</v>
      </c>
      <c r="H20" s="7">
        <v>17</v>
      </c>
      <c r="I20" s="7">
        <v>32</v>
      </c>
      <c r="J20" s="7">
        <v>54</v>
      </c>
      <c r="K20" s="8">
        <v>232</v>
      </c>
      <c r="L20" s="6">
        <v>0</v>
      </c>
      <c r="M20" s="7">
        <v>37</v>
      </c>
      <c r="N20" s="7">
        <v>74</v>
      </c>
      <c r="O20" s="7">
        <v>150</v>
      </c>
      <c r="P20" s="8">
        <v>2299</v>
      </c>
    </row>
    <row r="21" spans="1:17" x14ac:dyDescent="0.2">
      <c r="A21" s="23">
        <f t="shared" si="1"/>
        <v>17</v>
      </c>
      <c r="B21" s="79" t="s">
        <v>18</v>
      </c>
      <c r="C21" s="80">
        <v>841</v>
      </c>
      <c r="D21" s="81">
        <v>1752</v>
      </c>
      <c r="E21" s="82">
        <v>2593</v>
      </c>
      <c r="F21" s="82">
        <f t="shared" si="2"/>
        <v>1895</v>
      </c>
      <c r="G21" s="80">
        <v>0</v>
      </c>
      <c r="H21" s="81">
        <v>295</v>
      </c>
      <c r="I21" s="81">
        <v>249</v>
      </c>
      <c r="J21" s="81">
        <v>86</v>
      </c>
      <c r="K21" s="82">
        <v>211</v>
      </c>
      <c r="L21" s="80">
        <v>1</v>
      </c>
      <c r="M21" s="81">
        <v>533</v>
      </c>
      <c r="N21" s="81">
        <v>510</v>
      </c>
      <c r="O21" s="81">
        <v>222</v>
      </c>
      <c r="P21" s="82">
        <v>486</v>
      </c>
    </row>
    <row r="22" spans="1:17" x14ac:dyDescent="0.2">
      <c r="A22" s="23">
        <f t="shared" si="1"/>
        <v>18</v>
      </c>
      <c r="B22" s="21" t="s">
        <v>39</v>
      </c>
      <c r="C22" s="6">
        <v>369</v>
      </c>
      <c r="D22" s="7">
        <v>1686</v>
      </c>
      <c r="E22" s="8">
        <v>2055</v>
      </c>
      <c r="F22" s="8">
        <f t="shared" si="2"/>
        <v>528</v>
      </c>
      <c r="G22" s="6">
        <v>0</v>
      </c>
      <c r="H22" s="7">
        <v>0</v>
      </c>
      <c r="I22" s="7">
        <v>40</v>
      </c>
      <c r="J22" s="7">
        <v>111</v>
      </c>
      <c r="K22" s="8">
        <v>218</v>
      </c>
      <c r="L22" s="6">
        <v>0</v>
      </c>
      <c r="M22" s="7">
        <v>0</v>
      </c>
      <c r="N22" s="7">
        <v>70</v>
      </c>
      <c r="O22" s="7">
        <v>307</v>
      </c>
      <c r="P22" s="8">
        <v>1309</v>
      </c>
    </row>
    <row r="23" spans="1:17" x14ac:dyDescent="0.2">
      <c r="A23" s="23">
        <f t="shared" si="1"/>
        <v>19</v>
      </c>
      <c r="B23" s="91" t="s">
        <v>36</v>
      </c>
      <c r="C23" s="92">
        <v>324</v>
      </c>
      <c r="D23" s="93">
        <v>1721</v>
      </c>
      <c r="E23" s="94">
        <v>2045</v>
      </c>
      <c r="F23" s="94">
        <f t="shared" si="2"/>
        <v>1200</v>
      </c>
      <c r="G23" s="92">
        <v>43</v>
      </c>
      <c r="H23" s="93">
        <v>104</v>
      </c>
      <c r="I23" s="93">
        <v>48</v>
      </c>
      <c r="J23" s="93">
        <v>21</v>
      </c>
      <c r="K23" s="94">
        <v>108</v>
      </c>
      <c r="L23" s="92">
        <v>134</v>
      </c>
      <c r="M23" s="93">
        <v>511</v>
      </c>
      <c r="N23" s="93">
        <v>321</v>
      </c>
      <c r="O23" s="93">
        <v>195</v>
      </c>
      <c r="P23" s="94">
        <v>560</v>
      </c>
    </row>
    <row r="24" spans="1:17" x14ac:dyDescent="0.2">
      <c r="A24" s="23">
        <f t="shared" si="1"/>
        <v>20</v>
      </c>
      <c r="B24" s="21" t="s">
        <v>69</v>
      </c>
      <c r="C24" s="6">
        <v>279</v>
      </c>
      <c r="D24" s="7">
        <v>1755</v>
      </c>
      <c r="E24" s="8">
        <v>2034</v>
      </c>
      <c r="F24" s="8">
        <f t="shared" si="2"/>
        <v>1352</v>
      </c>
      <c r="G24" s="6">
        <v>29</v>
      </c>
      <c r="H24" s="7">
        <v>57</v>
      </c>
      <c r="I24" s="7">
        <v>74</v>
      </c>
      <c r="J24" s="7">
        <v>42</v>
      </c>
      <c r="K24" s="8">
        <v>77</v>
      </c>
      <c r="L24" s="6">
        <v>27</v>
      </c>
      <c r="M24" s="7">
        <v>232</v>
      </c>
      <c r="N24" s="7">
        <v>416</v>
      </c>
      <c r="O24" s="7">
        <v>531</v>
      </c>
      <c r="P24" s="8">
        <v>549</v>
      </c>
    </row>
    <row r="25" spans="1:17" x14ac:dyDescent="0.2">
      <c r="A25" s="23">
        <f t="shared" si="1"/>
        <v>21</v>
      </c>
      <c r="B25" s="21" t="s">
        <v>42</v>
      </c>
      <c r="C25" s="6">
        <v>1866</v>
      </c>
      <c r="D25" s="7">
        <v>155</v>
      </c>
      <c r="E25" s="8">
        <v>2021</v>
      </c>
      <c r="F25" s="8">
        <f t="shared" si="2"/>
        <v>1280</v>
      </c>
      <c r="G25" s="6">
        <v>26</v>
      </c>
      <c r="H25" s="7">
        <v>321</v>
      </c>
      <c r="I25" s="7">
        <v>569</v>
      </c>
      <c r="J25" s="7">
        <v>309</v>
      </c>
      <c r="K25" s="8">
        <v>641</v>
      </c>
      <c r="L25" s="6">
        <v>8</v>
      </c>
      <c r="M25" s="7">
        <v>29</v>
      </c>
      <c r="N25" s="7">
        <v>28</v>
      </c>
      <c r="O25" s="7">
        <v>24</v>
      </c>
      <c r="P25" s="8">
        <v>66</v>
      </c>
    </row>
    <row r="26" spans="1:17" x14ac:dyDescent="0.2">
      <c r="A26" s="23">
        <f t="shared" si="1"/>
        <v>22</v>
      </c>
      <c r="B26" s="87" t="s">
        <v>53</v>
      </c>
      <c r="C26" s="88">
        <v>1264</v>
      </c>
      <c r="D26" s="89">
        <v>626</v>
      </c>
      <c r="E26" s="90">
        <v>1890</v>
      </c>
      <c r="F26" s="90">
        <f t="shared" si="2"/>
        <v>1260</v>
      </c>
      <c r="G26" s="88">
        <v>121</v>
      </c>
      <c r="H26" s="89">
        <v>336</v>
      </c>
      <c r="I26" s="89">
        <v>277</v>
      </c>
      <c r="J26" s="89">
        <v>264</v>
      </c>
      <c r="K26" s="90">
        <v>266</v>
      </c>
      <c r="L26" s="88">
        <v>19</v>
      </c>
      <c r="M26" s="89">
        <v>68</v>
      </c>
      <c r="N26" s="89">
        <v>93</v>
      </c>
      <c r="O26" s="89">
        <v>222</v>
      </c>
      <c r="P26" s="90">
        <v>224</v>
      </c>
    </row>
    <row r="27" spans="1:17" x14ac:dyDescent="0.2">
      <c r="A27" s="23">
        <f t="shared" si="1"/>
        <v>23</v>
      </c>
      <c r="B27" s="79" t="s">
        <v>50</v>
      </c>
      <c r="C27" s="80">
        <v>1002</v>
      </c>
      <c r="D27" s="81">
        <v>884</v>
      </c>
      <c r="E27" s="82">
        <v>1886</v>
      </c>
      <c r="F27" s="82">
        <f t="shared" si="2"/>
        <v>1229</v>
      </c>
      <c r="G27" s="80">
        <v>0</v>
      </c>
      <c r="H27" s="81">
        <v>138</v>
      </c>
      <c r="I27" s="81">
        <v>274</v>
      </c>
      <c r="J27" s="81">
        <v>282</v>
      </c>
      <c r="K27" s="82">
        <v>308</v>
      </c>
      <c r="L27" s="80">
        <v>4</v>
      </c>
      <c r="M27" s="81">
        <v>100</v>
      </c>
      <c r="N27" s="81">
        <v>189</v>
      </c>
      <c r="O27" s="81">
        <v>246</v>
      </c>
      <c r="P27" s="82">
        <v>345</v>
      </c>
    </row>
    <row r="28" spans="1:17" x14ac:dyDescent="0.2">
      <c r="A28" s="23">
        <f t="shared" si="1"/>
        <v>24</v>
      </c>
      <c r="B28" s="21" t="s">
        <v>59</v>
      </c>
      <c r="C28" s="6">
        <v>170</v>
      </c>
      <c r="D28" s="7">
        <v>1611</v>
      </c>
      <c r="E28" s="8">
        <v>1781</v>
      </c>
      <c r="F28" s="8">
        <f t="shared" si="2"/>
        <v>882</v>
      </c>
      <c r="G28" s="6">
        <v>1</v>
      </c>
      <c r="H28" s="7">
        <v>10</v>
      </c>
      <c r="I28" s="7">
        <v>76</v>
      </c>
      <c r="J28" s="7">
        <v>30</v>
      </c>
      <c r="K28" s="8">
        <v>53</v>
      </c>
      <c r="L28" s="6">
        <v>2</v>
      </c>
      <c r="M28" s="7">
        <v>29</v>
      </c>
      <c r="N28" s="7">
        <v>210</v>
      </c>
      <c r="O28" s="7">
        <v>527</v>
      </c>
      <c r="P28" s="8">
        <v>843</v>
      </c>
      <c r="Q28" s="5"/>
    </row>
    <row r="29" spans="1:17" x14ac:dyDescent="0.2">
      <c r="A29" s="23">
        <f t="shared" si="1"/>
        <v>25</v>
      </c>
      <c r="B29" s="21" t="s">
        <v>40</v>
      </c>
      <c r="C29" s="6">
        <v>658</v>
      </c>
      <c r="D29" s="7">
        <v>982</v>
      </c>
      <c r="E29" s="8">
        <v>1640</v>
      </c>
      <c r="F29" s="8">
        <f t="shared" si="2"/>
        <v>731</v>
      </c>
      <c r="G29" s="6">
        <v>17</v>
      </c>
      <c r="H29" s="7">
        <v>173</v>
      </c>
      <c r="I29" s="7">
        <v>95</v>
      </c>
      <c r="J29" s="7">
        <v>46</v>
      </c>
      <c r="K29" s="8">
        <v>327</v>
      </c>
      <c r="L29" s="6">
        <v>15</v>
      </c>
      <c r="M29" s="7">
        <v>223</v>
      </c>
      <c r="N29" s="7">
        <v>152</v>
      </c>
      <c r="O29" s="7">
        <v>42</v>
      </c>
      <c r="P29" s="8">
        <v>550</v>
      </c>
    </row>
    <row r="30" spans="1:17" x14ac:dyDescent="0.2">
      <c r="A30" s="23">
        <f t="shared" si="1"/>
        <v>26</v>
      </c>
      <c r="B30" s="21" t="s">
        <v>58</v>
      </c>
      <c r="C30" s="6">
        <v>507</v>
      </c>
      <c r="D30" s="7">
        <v>855</v>
      </c>
      <c r="E30" s="8">
        <v>1362</v>
      </c>
      <c r="F30" s="8">
        <f t="shared" si="2"/>
        <v>974</v>
      </c>
      <c r="G30" s="6">
        <v>3</v>
      </c>
      <c r="H30" s="7">
        <v>118</v>
      </c>
      <c r="I30" s="7">
        <v>255</v>
      </c>
      <c r="J30" s="7">
        <v>88</v>
      </c>
      <c r="K30" s="8">
        <v>43</v>
      </c>
      <c r="L30" s="6">
        <v>0</v>
      </c>
      <c r="M30" s="7">
        <v>22</v>
      </c>
      <c r="N30" s="7">
        <v>238</v>
      </c>
      <c r="O30" s="7">
        <v>253</v>
      </c>
      <c r="P30" s="8">
        <v>342</v>
      </c>
    </row>
    <row r="31" spans="1:17" x14ac:dyDescent="0.2">
      <c r="A31" s="23">
        <f t="shared" si="1"/>
        <v>27</v>
      </c>
      <c r="B31" s="21" t="s">
        <v>41</v>
      </c>
      <c r="C31" s="6">
        <v>428</v>
      </c>
      <c r="D31" s="7">
        <v>929</v>
      </c>
      <c r="E31" s="8">
        <v>1357</v>
      </c>
      <c r="F31" s="8">
        <f t="shared" si="2"/>
        <v>305</v>
      </c>
      <c r="G31" s="6">
        <v>0</v>
      </c>
      <c r="H31" s="7">
        <v>4</v>
      </c>
      <c r="I31" s="7">
        <v>49</v>
      </c>
      <c r="J31" s="7">
        <v>57</v>
      </c>
      <c r="K31" s="8">
        <v>318</v>
      </c>
      <c r="L31" s="6">
        <v>1</v>
      </c>
      <c r="M31" s="7">
        <v>11</v>
      </c>
      <c r="N31" s="7">
        <v>94</v>
      </c>
      <c r="O31" s="7">
        <v>90</v>
      </c>
      <c r="P31" s="8">
        <v>733</v>
      </c>
    </row>
    <row r="32" spans="1:17" x14ac:dyDescent="0.2">
      <c r="A32" s="23">
        <f t="shared" si="1"/>
        <v>28</v>
      </c>
      <c r="B32" s="87" t="s">
        <v>60</v>
      </c>
      <c r="C32" s="88">
        <v>380</v>
      </c>
      <c r="D32" s="89">
        <v>692</v>
      </c>
      <c r="E32" s="90">
        <v>1072</v>
      </c>
      <c r="F32" s="90">
        <f t="shared" si="2"/>
        <v>621</v>
      </c>
      <c r="G32" s="88">
        <v>0</v>
      </c>
      <c r="H32" s="89">
        <v>11</v>
      </c>
      <c r="I32" s="89">
        <v>130</v>
      </c>
      <c r="J32" s="89">
        <v>104</v>
      </c>
      <c r="K32" s="90">
        <v>135</v>
      </c>
      <c r="L32" s="88">
        <v>0</v>
      </c>
      <c r="M32" s="89">
        <v>51</v>
      </c>
      <c r="N32" s="89">
        <v>182</v>
      </c>
      <c r="O32" s="89">
        <v>143</v>
      </c>
      <c r="P32" s="90">
        <v>316</v>
      </c>
    </row>
    <row r="33" spans="1:16" x14ac:dyDescent="0.2">
      <c r="A33" s="23">
        <f t="shared" si="1"/>
        <v>29</v>
      </c>
      <c r="B33" s="21" t="s">
        <v>67</v>
      </c>
      <c r="C33" s="6">
        <v>250</v>
      </c>
      <c r="D33" s="7">
        <v>498</v>
      </c>
      <c r="E33" s="8">
        <v>748</v>
      </c>
      <c r="F33" s="8">
        <f t="shared" si="2"/>
        <v>497</v>
      </c>
      <c r="G33" s="6">
        <v>7</v>
      </c>
      <c r="H33" s="7">
        <v>14</v>
      </c>
      <c r="I33" s="7">
        <v>55</v>
      </c>
      <c r="J33" s="7">
        <v>107</v>
      </c>
      <c r="K33" s="8">
        <v>67</v>
      </c>
      <c r="L33" s="6">
        <v>6</v>
      </c>
      <c r="M33" s="7">
        <v>42</v>
      </c>
      <c r="N33" s="7">
        <v>120</v>
      </c>
      <c r="O33" s="7">
        <v>159</v>
      </c>
      <c r="P33" s="8">
        <v>171</v>
      </c>
    </row>
    <row r="34" spans="1:16" x14ac:dyDescent="0.2">
      <c r="A34" s="23">
        <f t="shared" si="1"/>
        <v>30</v>
      </c>
      <c r="B34" s="91" t="s">
        <v>46</v>
      </c>
      <c r="C34" s="92">
        <v>414</v>
      </c>
      <c r="D34" s="93">
        <v>218</v>
      </c>
      <c r="E34" s="94">
        <v>632</v>
      </c>
      <c r="F34" s="94">
        <f t="shared" si="2"/>
        <v>433</v>
      </c>
      <c r="G34" s="92">
        <v>21</v>
      </c>
      <c r="H34" s="93">
        <v>243</v>
      </c>
      <c r="I34" s="93">
        <v>82</v>
      </c>
      <c r="J34" s="93">
        <v>15</v>
      </c>
      <c r="K34" s="94">
        <v>53</v>
      </c>
      <c r="L34" s="92">
        <v>12</v>
      </c>
      <c r="M34" s="93">
        <v>59</v>
      </c>
      <c r="N34" s="93">
        <v>23</v>
      </c>
      <c r="O34" s="93">
        <v>11</v>
      </c>
      <c r="P34" s="94">
        <v>113</v>
      </c>
    </row>
    <row r="35" spans="1:16" x14ac:dyDescent="0.2">
      <c r="A35" s="23">
        <f t="shared" si="1"/>
        <v>31</v>
      </c>
      <c r="B35" s="21" t="s">
        <v>20</v>
      </c>
      <c r="C35" s="6">
        <v>87</v>
      </c>
      <c r="D35" s="7">
        <v>495</v>
      </c>
      <c r="E35" s="8">
        <v>582</v>
      </c>
      <c r="F35" s="8">
        <f t="shared" si="2"/>
        <v>334</v>
      </c>
      <c r="G35" s="6">
        <v>0</v>
      </c>
      <c r="H35" s="7">
        <v>35</v>
      </c>
      <c r="I35" s="7">
        <v>12</v>
      </c>
      <c r="J35" s="7">
        <v>3</v>
      </c>
      <c r="K35" s="8">
        <v>37</v>
      </c>
      <c r="L35" s="6">
        <v>1</v>
      </c>
      <c r="M35" s="7">
        <v>184</v>
      </c>
      <c r="N35" s="7">
        <v>81</v>
      </c>
      <c r="O35" s="7">
        <v>19</v>
      </c>
      <c r="P35" s="8">
        <v>210</v>
      </c>
    </row>
    <row r="36" spans="1:16" x14ac:dyDescent="0.2">
      <c r="A36" s="23">
        <f t="shared" si="1"/>
        <v>32</v>
      </c>
      <c r="B36" s="21" t="s">
        <v>16</v>
      </c>
      <c r="C36" s="6">
        <v>228</v>
      </c>
      <c r="D36" s="7">
        <v>349</v>
      </c>
      <c r="E36" s="8">
        <v>577</v>
      </c>
      <c r="F36" s="8">
        <f t="shared" si="2"/>
        <v>225</v>
      </c>
      <c r="G36" s="6">
        <v>0</v>
      </c>
      <c r="H36" s="7">
        <v>28</v>
      </c>
      <c r="I36" s="7">
        <v>56</v>
      </c>
      <c r="J36" s="7">
        <v>21</v>
      </c>
      <c r="K36" s="8">
        <v>123</v>
      </c>
      <c r="L36" s="6">
        <v>0</v>
      </c>
      <c r="M36" s="7">
        <v>31</v>
      </c>
      <c r="N36" s="7">
        <v>62</v>
      </c>
      <c r="O36" s="7">
        <v>27</v>
      </c>
      <c r="P36" s="8">
        <v>229</v>
      </c>
    </row>
    <row r="37" spans="1:16" x14ac:dyDescent="0.2">
      <c r="A37" s="23">
        <f t="shared" si="1"/>
        <v>33</v>
      </c>
      <c r="B37" s="87" t="s">
        <v>37</v>
      </c>
      <c r="C37" s="88">
        <v>108</v>
      </c>
      <c r="D37" s="89">
        <v>454</v>
      </c>
      <c r="E37" s="90">
        <v>562</v>
      </c>
      <c r="F37" s="90">
        <f t="shared" si="2"/>
        <v>392</v>
      </c>
      <c r="G37" s="88">
        <v>17</v>
      </c>
      <c r="H37" s="89">
        <v>56</v>
      </c>
      <c r="I37" s="89">
        <v>16</v>
      </c>
      <c r="J37" s="89">
        <v>4</v>
      </c>
      <c r="K37" s="90">
        <v>15</v>
      </c>
      <c r="L37" s="88">
        <v>44</v>
      </c>
      <c r="M37" s="89">
        <v>209</v>
      </c>
      <c r="N37" s="89">
        <v>83</v>
      </c>
      <c r="O37" s="89">
        <v>24</v>
      </c>
      <c r="P37" s="90">
        <v>94</v>
      </c>
    </row>
    <row r="38" spans="1:16" x14ac:dyDescent="0.2">
      <c r="A38" s="23">
        <f t="shared" si="1"/>
        <v>34</v>
      </c>
      <c r="B38" s="87" t="s">
        <v>28</v>
      </c>
      <c r="C38" s="88">
        <v>192</v>
      </c>
      <c r="D38" s="89">
        <v>365</v>
      </c>
      <c r="E38" s="90">
        <v>557</v>
      </c>
      <c r="F38" s="90">
        <f t="shared" si="2"/>
        <v>258</v>
      </c>
      <c r="G38" s="88">
        <v>2</v>
      </c>
      <c r="H38" s="89">
        <v>15</v>
      </c>
      <c r="I38" s="89">
        <v>27</v>
      </c>
      <c r="J38" s="89">
        <v>25</v>
      </c>
      <c r="K38" s="90">
        <v>123</v>
      </c>
      <c r="L38" s="88">
        <v>1</v>
      </c>
      <c r="M38" s="89">
        <v>63</v>
      </c>
      <c r="N38" s="89">
        <v>93</v>
      </c>
      <c r="O38" s="89">
        <v>35</v>
      </c>
      <c r="P38" s="90">
        <v>173</v>
      </c>
    </row>
    <row r="39" spans="1:16" x14ac:dyDescent="0.2">
      <c r="A39" s="23">
        <f t="shared" si="1"/>
        <v>35</v>
      </c>
      <c r="B39" s="21" t="s">
        <v>52</v>
      </c>
      <c r="C39" s="6">
        <v>40</v>
      </c>
      <c r="D39" s="7">
        <v>492</v>
      </c>
      <c r="E39" s="8">
        <v>532</v>
      </c>
      <c r="F39" s="8">
        <f t="shared" si="2"/>
        <v>210</v>
      </c>
      <c r="G39" s="6">
        <v>0</v>
      </c>
      <c r="H39" s="7">
        <v>9</v>
      </c>
      <c r="I39" s="7">
        <v>11</v>
      </c>
      <c r="J39" s="7">
        <v>3</v>
      </c>
      <c r="K39" s="8">
        <v>17</v>
      </c>
      <c r="L39" s="6">
        <v>2</v>
      </c>
      <c r="M39" s="7">
        <v>54</v>
      </c>
      <c r="N39" s="7">
        <v>96</v>
      </c>
      <c r="O39" s="7">
        <v>37</v>
      </c>
      <c r="P39" s="8">
        <v>303</v>
      </c>
    </row>
    <row r="40" spans="1:16" x14ac:dyDescent="0.2">
      <c r="A40" s="23">
        <f t="shared" si="1"/>
        <v>36</v>
      </c>
      <c r="B40" s="87" t="s">
        <v>22</v>
      </c>
      <c r="C40" s="88">
        <v>82</v>
      </c>
      <c r="D40" s="89">
        <v>440</v>
      </c>
      <c r="E40" s="90">
        <v>522</v>
      </c>
      <c r="F40" s="90">
        <f t="shared" si="2"/>
        <v>410</v>
      </c>
      <c r="G40" s="88">
        <v>3</v>
      </c>
      <c r="H40" s="89">
        <v>52</v>
      </c>
      <c r="I40" s="89">
        <v>4</v>
      </c>
      <c r="J40" s="89">
        <v>4</v>
      </c>
      <c r="K40" s="90">
        <v>19</v>
      </c>
      <c r="L40" s="88">
        <v>10</v>
      </c>
      <c r="M40" s="89">
        <v>153</v>
      </c>
      <c r="N40" s="89">
        <v>121</v>
      </c>
      <c r="O40" s="89">
        <v>76</v>
      </c>
      <c r="P40" s="90">
        <v>80</v>
      </c>
    </row>
    <row r="41" spans="1:16" x14ac:dyDescent="0.2">
      <c r="A41" s="23">
        <f t="shared" si="1"/>
        <v>37</v>
      </c>
      <c r="B41" s="87" t="s">
        <v>19</v>
      </c>
      <c r="C41" s="88">
        <v>125</v>
      </c>
      <c r="D41" s="89">
        <v>378</v>
      </c>
      <c r="E41" s="90">
        <v>503</v>
      </c>
      <c r="F41" s="90">
        <f t="shared" si="2"/>
        <v>322</v>
      </c>
      <c r="G41" s="88">
        <v>0</v>
      </c>
      <c r="H41" s="89">
        <v>0</v>
      </c>
      <c r="I41" s="89">
        <v>25</v>
      </c>
      <c r="J41" s="89">
        <v>46</v>
      </c>
      <c r="K41" s="90">
        <v>54</v>
      </c>
      <c r="L41" s="88">
        <v>0</v>
      </c>
      <c r="M41" s="89">
        <v>39</v>
      </c>
      <c r="N41" s="89">
        <v>126</v>
      </c>
      <c r="O41" s="89">
        <v>86</v>
      </c>
      <c r="P41" s="90">
        <v>127</v>
      </c>
    </row>
    <row r="42" spans="1:16" x14ac:dyDescent="0.2">
      <c r="A42" s="23">
        <f t="shared" si="1"/>
        <v>38</v>
      </c>
      <c r="B42" s="83" t="s">
        <v>64</v>
      </c>
      <c r="C42" s="84">
        <v>132</v>
      </c>
      <c r="D42" s="85">
        <v>361</v>
      </c>
      <c r="E42" s="86">
        <v>493</v>
      </c>
      <c r="F42" s="86">
        <f t="shared" si="2"/>
        <v>43</v>
      </c>
      <c r="G42" s="84">
        <v>1</v>
      </c>
      <c r="H42" s="85">
        <v>5</v>
      </c>
      <c r="I42" s="85">
        <v>4</v>
      </c>
      <c r="J42" s="85">
        <v>8</v>
      </c>
      <c r="K42" s="86">
        <v>114</v>
      </c>
      <c r="L42" s="84">
        <v>1</v>
      </c>
      <c r="M42" s="85">
        <v>4</v>
      </c>
      <c r="N42" s="85">
        <v>5</v>
      </c>
      <c r="O42" s="85">
        <v>17</v>
      </c>
      <c r="P42" s="86">
        <v>334</v>
      </c>
    </row>
    <row r="43" spans="1:16" x14ac:dyDescent="0.2">
      <c r="A43" s="23">
        <f t="shared" si="1"/>
        <v>39</v>
      </c>
      <c r="B43" s="21" t="s">
        <v>66</v>
      </c>
      <c r="C43" s="6">
        <v>92</v>
      </c>
      <c r="D43" s="7">
        <v>322</v>
      </c>
      <c r="E43" s="8">
        <v>414</v>
      </c>
      <c r="F43" s="8">
        <f t="shared" si="2"/>
        <v>195</v>
      </c>
      <c r="G43" s="6">
        <v>3</v>
      </c>
      <c r="H43" s="7">
        <v>0</v>
      </c>
      <c r="I43" s="7">
        <v>8</v>
      </c>
      <c r="J43" s="7">
        <v>36</v>
      </c>
      <c r="K43" s="8">
        <v>45</v>
      </c>
      <c r="L43" s="6">
        <v>0</v>
      </c>
      <c r="M43" s="7">
        <v>3</v>
      </c>
      <c r="N43" s="7">
        <v>89</v>
      </c>
      <c r="O43" s="7">
        <v>59</v>
      </c>
      <c r="P43" s="8">
        <v>171</v>
      </c>
    </row>
    <row r="44" spans="1:16" x14ac:dyDescent="0.2">
      <c r="A44" s="23">
        <f t="shared" si="1"/>
        <v>40</v>
      </c>
      <c r="B44" s="21" t="s">
        <v>34</v>
      </c>
      <c r="C44" s="6">
        <v>150</v>
      </c>
      <c r="D44" s="7">
        <v>236</v>
      </c>
      <c r="E44" s="8">
        <v>386</v>
      </c>
      <c r="F44" s="8">
        <f t="shared" si="2"/>
        <v>95</v>
      </c>
      <c r="G44" s="6">
        <v>5</v>
      </c>
      <c r="H44" s="7">
        <v>12</v>
      </c>
      <c r="I44" s="7">
        <v>33</v>
      </c>
      <c r="J44" s="7">
        <v>11</v>
      </c>
      <c r="K44" s="8">
        <v>89</v>
      </c>
      <c r="L44" s="6">
        <v>4</v>
      </c>
      <c r="M44" s="7">
        <v>14</v>
      </c>
      <c r="N44" s="7">
        <v>12</v>
      </c>
      <c r="O44" s="7">
        <v>13</v>
      </c>
      <c r="P44" s="8">
        <v>193</v>
      </c>
    </row>
    <row r="45" spans="1:16" x14ac:dyDescent="0.2">
      <c r="A45" s="23">
        <f t="shared" si="1"/>
        <v>41</v>
      </c>
      <c r="B45" s="83" t="s">
        <v>27</v>
      </c>
      <c r="C45" s="84">
        <v>101</v>
      </c>
      <c r="D45" s="85">
        <v>245</v>
      </c>
      <c r="E45" s="86">
        <v>346</v>
      </c>
      <c r="F45" s="86">
        <f t="shared" si="2"/>
        <v>110</v>
      </c>
      <c r="G45" s="84">
        <v>0</v>
      </c>
      <c r="H45" s="85">
        <v>7</v>
      </c>
      <c r="I45" s="85">
        <v>11</v>
      </c>
      <c r="J45" s="85">
        <v>38</v>
      </c>
      <c r="K45" s="86">
        <v>45</v>
      </c>
      <c r="L45" s="84">
        <v>0</v>
      </c>
      <c r="M45" s="85">
        <v>3</v>
      </c>
      <c r="N45" s="85">
        <v>15</v>
      </c>
      <c r="O45" s="85">
        <v>36</v>
      </c>
      <c r="P45" s="86">
        <v>191</v>
      </c>
    </row>
    <row r="46" spans="1:16" x14ac:dyDescent="0.2">
      <c r="A46" s="23">
        <f t="shared" si="1"/>
        <v>42</v>
      </c>
      <c r="B46" s="21" t="s">
        <v>33</v>
      </c>
      <c r="C46" s="6">
        <v>104</v>
      </c>
      <c r="D46" s="7">
        <v>182</v>
      </c>
      <c r="E46" s="8">
        <v>286</v>
      </c>
      <c r="F46" s="8">
        <f t="shared" si="2"/>
        <v>110</v>
      </c>
      <c r="G46" s="6">
        <v>0</v>
      </c>
      <c r="H46" s="7">
        <v>7</v>
      </c>
      <c r="I46" s="7">
        <v>17</v>
      </c>
      <c r="J46" s="7">
        <v>14</v>
      </c>
      <c r="K46" s="8">
        <v>66</v>
      </c>
      <c r="L46" s="6">
        <v>0</v>
      </c>
      <c r="M46" s="7">
        <v>9</v>
      </c>
      <c r="N46" s="7">
        <v>36</v>
      </c>
      <c r="O46" s="7">
        <v>27</v>
      </c>
      <c r="P46" s="8">
        <v>110</v>
      </c>
    </row>
    <row r="47" spans="1:16" x14ac:dyDescent="0.2">
      <c r="A47" s="23">
        <f t="shared" si="1"/>
        <v>43</v>
      </c>
      <c r="B47" s="21" t="s">
        <v>63</v>
      </c>
      <c r="C47" s="6">
        <v>119</v>
      </c>
      <c r="D47" s="7">
        <v>157</v>
      </c>
      <c r="E47" s="8">
        <v>276</v>
      </c>
      <c r="F47" s="8">
        <f t="shared" si="2"/>
        <v>259</v>
      </c>
      <c r="G47" s="6">
        <v>0</v>
      </c>
      <c r="H47" s="7">
        <v>0</v>
      </c>
      <c r="I47" s="7">
        <v>4</v>
      </c>
      <c r="J47" s="7">
        <v>107</v>
      </c>
      <c r="K47" s="8">
        <v>8</v>
      </c>
      <c r="L47" s="6">
        <v>0</v>
      </c>
      <c r="M47" s="7">
        <v>0</v>
      </c>
      <c r="N47" s="7">
        <v>4</v>
      </c>
      <c r="O47" s="7">
        <v>144</v>
      </c>
      <c r="P47" s="8">
        <v>9</v>
      </c>
    </row>
    <row r="48" spans="1:16" x14ac:dyDescent="0.2">
      <c r="A48" s="23">
        <f t="shared" si="1"/>
        <v>44</v>
      </c>
      <c r="B48" s="21" t="s">
        <v>56</v>
      </c>
      <c r="C48" s="6">
        <v>48</v>
      </c>
      <c r="D48" s="7">
        <v>217</v>
      </c>
      <c r="E48" s="8">
        <v>265</v>
      </c>
      <c r="F48" s="8">
        <f t="shared" si="2"/>
        <v>80</v>
      </c>
      <c r="G48" s="6">
        <v>0</v>
      </c>
      <c r="H48" s="7">
        <v>1</v>
      </c>
      <c r="I48" s="7">
        <v>4</v>
      </c>
      <c r="J48" s="7">
        <v>10</v>
      </c>
      <c r="K48" s="8">
        <v>33</v>
      </c>
      <c r="L48" s="6">
        <v>0</v>
      </c>
      <c r="M48" s="7">
        <v>4</v>
      </c>
      <c r="N48" s="7">
        <v>15</v>
      </c>
      <c r="O48" s="7">
        <v>46</v>
      </c>
      <c r="P48" s="8">
        <v>152</v>
      </c>
    </row>
    <row r="49" spans="1:16" x14ac:dyDescent="0.2">
      <c r="A49" s="23">
        <f t="shared" si="1"/>
        <v>45</v>
      </c>
      <c r="B49" s="21" t="s">
        <v>14</v>
      </c>
      <c r="C49" s="6">
        <v>78</v>
      </c>
      <c r="D49" s="7">
        <v>155</v>
      </c>
      <c r="E49" s="8">
        <v>233</v>
      </c>
      <c r="F49" s="8">
        <f t="shared" si="2"/>
        <v>145</v>
      </c>
      <c r="G49" s="6">
        <v>3</v>
      </c>
      <c r="H49" s="7">
        <v>33</v>
      </c>
      <c r="I49" s="7">
        <v>21</v>
      </c>
      <c r="J49" s="7">
        <v>2</v>
      </c>
      <c r="K49" s="8">
        <v>19</v>
      </c>
      <c r="L49" s="6">
        <v>4</v>
      </c>
      <c r="M49" s="7">
        <v>53</v>
      </c>
      <c r="N49" s="7">
        <v>29</v>
      </c>
      <c r="O49" s="7">
        <v>7</v>
      </c>
      <c r="P49" s="8">
        <v>62</v>
      </c>
    </row>
    <row r="50" spans="1:16" x14ac:dyDescent="0.2">
      <c r="A50" s="23">
        <f t="shared" si="1"/>
        <v>46</v>
      </c>
      <c r="B50" s="21" t="s">
        <v>51</v>
      </c>
      <c r="C50" s="6">
        <v>100</v>
      </c>
      <c r="D50" s="7">
        <v>120</v>
      </c>
      <c r="E50" s="8">
        <v>220</v>
      </c>
      <c r="F50" s="8">
        <f t="shared" si="2"/>
        <v>142</v>
      </c>
      <c r="G50" s="6">
        <v>0</v>
      </c>
      <c r="H50" s="7">
        <v>35</v>
      </c>
      <c r="I50" s="7">
        <v>30</v>
      </c>
      <c r="J50" s="7">
        <v>10</v>
      </c>
      <c r="K50" s="8">
        <v>25</v>
      </c>
      <c r="L50" s="6">
        <v>0</v>
      </c>
      <c r="M50" s="7">
        <v>3</v>
      </c>
      <c r="N50" s="7">
        <v>44</v>
      </c>
      <c r="O50" s="7">
        <v>20</v>
      </c>
      <c r="P50" s="8">
        <v>53</v>
      </c>
    </row>
    <row r="51" spans="1:16" x14ac:dyDescent="0.2">
      <c r="A51" s="23">
        <f t="shared" si="1"/>
        <v>47</v>
      </c>
      <c r="B51" s="21" t="s">
        <v>25</v>
      </c>
      <c r="C51" s="6">
        <v>15</v>
      </c>
      <c r="D51" s="7">
        <v>189</v>
      </c>
      <c r="E51" s="8">
        <v>204</v>
      </c>
      <c r="F51" s="8">
        <f t="shared" si="2"/>
        <v>3</v>
      </c>
      <c r="G51" s="6">
        <v>0</v>
      </c>
      <c r="H51" s="7">
        <v>0</v>
      </c>
      <c r="I51" s="7">
        <v>0</v>
      </c>
      <c r="J51" s="7">
        <v>0</v>
      </c>
      <c r="K51" s="8">
        <v>15</v>
      </c>
      <c r="L51" s="6">
        <v>0</v>
      </c>
      <c r="M51" s="7">
        <v>0</v>
      </c>
      <c r="N51" s="7">
        <v>0</v>
      </c>
      <c r="O51" s="7">
        <v>3</v>
      </c>
      <c r="P51" s="8">
        <v>186</v>
      </c>
    </row>
    <row r="52" spans="1:16" x14ac:dyDescent="0.2">
      <c r="A52" s="23">
        <f t="shared" si="1"/>
        <v>48</v>
      </c>
      <c r="B52" s="21" t="s">
        <v>15</v>
      </c>
      <c r="C52" s="6">
        <v>60</v>
      </c>
      <c r="D52" s="7">
        <v>130</v>
      </c>
      <c r="E52" s="8">
        <v>190</v>
      </c>
      <c r="F52" s="8">
        <f t="shared" si="2"/>
        <v>76</v>
      </c>
      <c r="G52" s="6">
        <v>3</v>
      </c>
      <c r="H52" s="7">
        <v>10</v>
      </c>
      <c r="I52" s="7">
        <v>14</v>
      </c>
      <c r="J52" s="7">
        <v>8</v>
      </c>
      <c r="K52" s="8">
        <v>25</v>
      </c>
      <c r="L52" s="6">
        <v>3</v>
      </c>
      <c r="M52" s="7">
        <v>11</v>
      </c>
      <c r="N52" s="7">
        <v>9</v>
      </c>
      <c r="O52" s="7">
        <v>24</v>
      </c>
      <c r="P52" s="8">
        <v>83</v>
      </c>
    </row>
    <row r="53" spans="1:16" x14ac:dyDescent="0.2">
      <c r="A53" s="23">
        <f t="shared" si="1"/>
        <v>49</v>
      </c>
      <c r="B53" s="21" t="s">
        <v>21</v>
      </c>
      <c r="C53" s="6">
        <v>50</v>
      </c>
      <c r="D53" s="7">
        <v>125</v>
      </c>
      <c r="E53" s="8">
        <v>175</v>
      </c>
      <c r="F53" s="8">
        <f t="shared" si="2"/>
        <v>26</v>
      </c>
      <c r="G53" s="6">
        <v>0</v>
      </c>
      <c r="H53" s="7">
        <v>0</v>
      </c>
      <c r="I53" s="7">
        <v>6</v>
      </c>
      <c r="J53" s="7">
        <v>7</v>
      </c>
      <c r="K53" s="8">
        <v>37</v>
      </c>
      <c r="L53" s="6">
        <v>0</v>
      </c>
      <c r="M53" s="7">
        <v>1</v>
      </c>
      <c r="N53" s="7">
        <v>3</v>
      </c>
      <c r="O53" s="7">
        <v>9</v>
      </c>
      <c r="P53" s="8">
        <v>112</v>
      </c>
    </row>
    <row r="54" spans="1:16" x14ac:dyDescent="0.2">
      <c r="A54" s="23">
        <f t="shared" si="1"/>
        <v>50</v>
      </c>
      <c r="B54" s="21" t="s">
        <v>57</v>
      </c>
      <c r="C54" s="6">
        <v>37</v>
      </c>
      <c r="D54" s="7">
        <v>136</v>
      </c>
      <c r="E54" s="8">
        <v>173</v>
      </c>
      <c r="F54" s="8">
        <f t="shared" si="2"/>
        <v>35</v>
      </c>
      <c r="G54" s="6">
        <v>0</v>
      </c>
      <c r="H54" s="7">
        <v>0</v>
      </c>
      <c r="I54" s="7">
        <v>0</v>
      </c>
      <c r="J54" s="7">
        <v>4</v>
      </c>
      <c r="K54" s="8">
        <v>33</v>
      </c>
      <c r="L54" s="6">
        <v>0</v>
      </c>
      <c r="M54" s="7">
        <v>1</v>
      </c>
      <c r="N54" s="7">
        <v>10</v>
      </c>
      <c r="O54" s="7">
        <v>20</v>
      </c>
      <c r="P54" s="8">
        <v>105</v>
      </c>
    </row>
    <row r="55" spans="1:16" x14ac:dyDescent="0.2">
      <c r="A55" s="23">
        <f t="shared" si="1"/>
        <v>51</v>
      </c>
      <c r="B55" s="21" t="s">
        <v>62</v>
      </c>
      <c r="C55" s="6">
        <v>48</v>
      </c>
      <c r="D55" s="7">
        <v>117</v>
      </c>
      <c r="E55" s="8">
        <v>165</v>
      </c>
      <c r="F55" s="8">
        <f t="shared" si="2"/>
        <v>83</v>
      </c>
      <c r="G55" s="6">
        <v>6</v>
      </c>
      <c r="H55" s="7">
        <v>12</v>
      </c>
      <c r="I55" s="7">
        <v>4</v>
      </c>
      <c r="J55" s="7">
        <v>5</v>
      </c>
      <c r="K55" s="8">
        <v>21</v>
      </c>
      <c r="L55" s="6">
        <v>7</v>
      </c>
      <c r="M55" s="7">
        <v>24</v>
      </c>
      <c r="N55" s="7">
        <v>19</v>
      </c>
      <c r="O55" s="7">
        <v>19</v>
      </c>
      <c r="P55" s="8">
        <v>48</v>
      </c>
    </row>
    <row r="56" spans="1:16" x14ac:dyDescent="0.2">
      <c r="A56" s="23">
        <f t="shared" si="1"/>
        <v>52</v>
      </c>
      <c r="B56" s="21" t="s">
        <v>23</v>
      </c>
      <c r="C56" s="6">
        <v>5</v>
      </c>
      <c r="D56" s="7">
        <v>61</v>
      </c>
      <c r="E56" s="8">
        <v>66</v>
      </c>
      <c r="F56" s="8">
        <f t="shared" si="2"/>
        <v>20</v>
      </c>
      <c r="G56" s="6">
        <v>0</v>
      </c>
      <c r="H56" s="7">
        <v>0</v>
      </c>
      <c r="I56" s="7">
        <v>0</v>
      </c>
      <c r="J56" s="7">
        <v>0</v>
      </c>
      <c r="K56" s="8">
        <v>5</v>
      </c>
      <c r="L56" s="6">
        <v>0</v>
      </c>
      <c r="M56" s="7">
        <v>1</v>
      </c>
      <c r="N56" s="7">
        <v>10</v>
      </c>
      <c r="O56" s="7">
        <v>9</v>
      </c>
      <c r="P56" s="8">
        <v>41</v>
      </c>
    </row>
    <row r="57" spans="1:16" x14ac:dyDescent="0.2">
      <c r="A57" s="23">
        <f t="shared" si="1"/>
        <v>53</v>
      </c>
      <c r="B57" s="21" t="s">
        <v>24</v>
      </c>
      <c r="C57" s="6">
        <v>0</v>
      </c>
      <c r="D57" s="7">
        <v>44</v>
      </c>
      <c r="E57" s="8">
        <v>44</v>
      </c>
      <c r="F57" s="8">
        <f t="shared" si="2"/>
        <v>0</v>
      </c>
      <c r="G57" s="6">
        <v>0</v>
      </c>
      <c r="H57" s="7">
        <v>0</v>
      </c>
      <c r="I57" s="7">
        <v>0</v>
      </c>
      <c r="J57" s="7">
        <v>0</v>
      </c>
      <c r="K57" s="8">
        <v>0</v>
      </c>
      <c r="L57" s="6">
        <v>0</v>
      </c>
      <c r="M57" s="7">
        <v>0</v>
      </c>
      <c r="N57" s="7">
        <v>0</v>
      </c>
      <c r="O57" s="7">
        <v>0</v>
      </c>
      <c r="P57" s="8">
        <v>44</v>
      </c>
    </row>
    <row r="58" spans="1:16" x14ac:dyDescent="0.2">
      <c r="A58" s="23">
        <f t="shared" si="1"/>
        <v>54</v>
      </c>
      <c r="B58" s="21" t="s">
        <v>49</v>
      </c>
      <c r="C58" s="6">
        <v>2</v>
      </c>
      <c r="D58" s="7">
        <v>13</v>
      </c>
      <c r="E58" s="8">
        <v>15</v>
      </c>
      <c r="F58" s="8">
        <f t="shared" si="2"/>
        <v>3</v>
      </c>
      <c r="G58" s="6">
        <v>0</v>
      </c>
      <c r="H58" s="7">
        <v>0</v>
      </c>
      <c r="I58" s="7">
        <v>0</v>
      </c>
      <c r="J58" s="7">
        <v>0</v>
      </c>
      <c r="K58" s="8">
        <v>2</v>
      </c>
      <c r="L58" s="6">
        <v>0</v>
      </c>
      <c r="M58" s="7">
        <v>0</v>
      </c>
      <c r="N58" s="7">
        <v>0</v>
      </c>
      <c r="O58" s="7">
        <v>3</v>
      </c>
      <c r="P58" s="8">
        <v>10</v>
      </c>
    </row>
    <row r="59" spans="1:16" x14ac:dyDescent="0.2">
      <c r="A59" s="23">
        <f t="shared" si="1"/>
        <v>55</v>
      </c>
      <c r="B59" s="21" t="s">
        <v>55</v>
      </c>
      <c r="C59" s="6">
        <v>7</v>
      </c>
      <c r="D59" s="7">
        <v>7</v>
      </c>
      <c r="E59" s="8">
        <v>14</v>
      </c>
      <c r="F59" s="8">
        <f t="shared" si="2"/>
        <v>3</v>
      </c>
      <c r="G59" s="6">
        <v>0</v>
      </c>
      <c r="H59" s="7">
        <v>0</v>
      </c>
      <c r="I59" s="7">
        <v>0</v>
      </c>
      <c r="J59" s="7">
        <v>1</v>
      </c>
      <c r="K59" s="8">
        <v>6</v>
      </c>
      <c r="L59" s="6">
        <v>0</v>
      </c>
      <c r="M59" s="7">
        <v>0</v>
      </c>
      <c r="N59" s="7">
        <v>1</v>
      </c>
      <c r="O59" s="7">
        <v>1</v>
      </c>
      <c r="P59" s="8">
        <v>5</v>
      </c>
    </row>
    <row r="60" spans="1:16" x14ac:dyDescent="0.2">
      <c r="A60" s="24">
        <f t="shared" si="1"/>
        <v>56</v>
      </c>
      <c r="B60" s="22" t="s">
        <v>68</v>
      </c>
      <c r="C60" s="9"/>
      <c r="E60" s="10"/>
      <c r="F60" s="10"/>
      <c r="G60" s="9"/>
      <c r="K60" s="10"/>
      <c r="L60" s="9"/>
      <c r="P60" s="10"/>
    </row>
    <row r="61" spans="1:16" x14ac:dyDescent="0.2">
      <c r="A61" s="12"/>
      <c r="B61" s="25"/>
      <c r="C61" s="26">
        <v>59751</v>
      </c>
      <c r="D61" s="27">
        <v>100055</v>
      </c>
      <c r="E61" s="28">
        <v>159806</v>
      </c>
      <c r="F61" s="28">
        <v>159806</v>
      </c>
      <c r="G61" s="26">
        <v>2670</v>
      </c>
      <c r="H61" s="27">
        <v>19016</v>
      </c>
      <c r="I61" s="27">
        <v>10227</v>
      </c>
      <c r="J61" s="27">
        <v>6453</v>
      </c>
      <c r="K61" s="28">
        <v>21385</v>
      </c>
      <c r="L61" s="26">
        <v>2906</v>
      </c>
      <c r="M61" s="27">
        <v>27107</v>
      </c>
      <c r="N61" s="27">
        <v>17036</v>
      </c>
      <c r="O61" s="27">
        <v>9968</v>
      </c>
      <c r="P61" s="28">
        <v>43038</v>
      </c>
    </row>
    <row r="62" spans="1:16" x14ac:dyDescent="0.2">
      <c r="B62" s="3" t="s">
        <v>70</v>
      </c>
      <c r="E62" s="4" t="s">
        <v>71</v>
      </c>
      <c r="F62" s="4" t="s">
        <v>71</v>
      </c>
    </row>
    <row r="66" spans="17:17" x14ac:dyDescent="0.2">
      <c r="Q66" s="61"/>
    </row>
  </sheetData>
  <pageMargins left="0.25" right="0.25" top="0.75" bottom="0.75" header="0.3" footer="0.3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Sortert 6-25 år</vt:lpstr>
      <vt:lpstr>Sortert størrelse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Bjørn Elling Solheim</dc:creator>
  <cp:lastModifiedBy>Bjørn Elling Solheim</cp:lastModifiedBy>
  <cp:lastPrinted>2013-01-10T17:06:28Z</cp:lastPrinted>
  <dcterms:created xsi:type="dcterms:W3CDTF">2012-10-19T10:38:57Z</dcterms:created>
  <dcterms:modified xsi:type="dcterms:W3CDTF">2013-04-30T14:46:46Z</dcterms:modified>
</cp:coreProperties>
</file>